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10"/>
  <workbookPr codeName="ThisWorkbook" defaultThemeVersion="124226"/>
  <mc:AlternateContent xmlns:mc="http://schemas.openxmlformats.org/markup-compatibility/2006">
    <mc:Choice Requires="x15">
      <x15ac:absPath xmlns:x15ac="http://schemas.microsoft.com/office/spreadsheetml/2010/11/ac" url="/Users/sessousenaeva/Desktop/DEC Vidéo/Mémoire DEC/Outils et annexes/"/>
    </mc:Choice>
  </mc:AlternateContent>
  <xr:revisionPtr revIDLastSave="0" documentId="13_ncr:1_{A2B2CC28-6171-4540-9E7A-B1F8A738EF8B}" xr6:coauthVersionLast="47" xr6:coauthVersionMax="47" xr10:uidLastSave="{00000000-0000-0000-0000-000000000000}"/>
  <bookViews>
    <workbookView xWindow="0" yWindow="0" windowWidth="28800" windowHeight="18000" tabRatio="860" activeTab="1" xr2:uid="{00000000-000D-0000-FFFF-FFFF00000000}"/>
  </bookViews>
  <sheets>
    <sheet name="Instructions" sheetId="14" r:id="rId1"/>
    <sheet name="Couverture et cohérence du SI" sheetId="7" r:id="rId2"/>
    <sheet name="Role et responsabilité" sheetId="13" r:id="rId3"/>
    <sheet name="Gestion des données" sheetId="20" r:id="rId4"/>
    <sheet name="Contrôle interne du SI" sheetId="9" r:id="rId5"/>
    <sheet name="Synthèse" sheetId="21" r:id="rId6"/>
    <sheet name="Jauge" sheetId="23" state="hidden" r:id="rId7"/>
    <sheet name="Tickmarks27-11-2017 17.13.52" sheetId="15" state="hidden" r:id="rId8"/>
    <sheet name="RNotes27-11-2017 17.13.52" sheetId="16" state="hidden" r:id="rId9"/>
    <sheet name="TextXRef27-11-2017 17.13.52" sheetId="17" state="hidden" r:id="rId10"/>
    <sheet name="NumXRef27-11-2017 17.13.52" sheetId="18" state="hidden" r:id="rId11"/>
  </sheets>
  <definedNames>
    <definedName name="_xlnm._FilterDatabase" localSheetId="4" hidden="1">'Contrôle interne du SI'!$A$14:$E$20</definedName>
    <definedName name="_xlnm._FilterDatabase" localSheetId="1" hidden="1">'Couverture et cohérence du SI'!$A$14:$E$24</definedName>
    <definedName name="_xlnm._FilterDatabase" localSheetId="3" hidden="1">'Gestion des données'!$A$14:$E$24</definedName>
    <definedName name="_xlnm._FilterDatabase" localSheetId="2" hidden="1">'Role et responsabilité'!$A$15:$E$24</definedName>
    <definedName name="_xlnm._FilterDatabase" localSheetId="5" hidden="1">Synthèse!$A$13:$A$17</definedName>
    <definedName name="AS2DocOpenMode" hidden="1">"AS2DocumentEdit"</definedName>
    <definedName name="DA_3548629340300000107" hidden="1">'Role et responsabilité'!$E$17</definedName>
    <definedName name="DA_3548629340300000111" hidden="1">'Role et responsabilité'!$E$16</definedName>
    <definedName name="DA_3548629340300000114" localSheetId="3" hidden="1">'Gestion des données'!$B$15</definedName>
    <definedName name="DA_3548629340300000114" localSheetId="5" hidden="1">Synthèse!#REF!</definedName>
    <definedName name="DA_3548629340300000114" hidden="1">'Contrôle interne du SI'!$B$15</definedName>
    <definedName name="DA_3548629340300000122" localSheetId="3" hidden="1">'Gestion des données'!$B$18</definedName>
    <definedName name="DA_3548629340300000122" localSheetId="5" hidden="1">Synthèse!#REF!</definedName>
    <definedName name="DA_3548629340300000122" hidden="1">'Contrôle interne du SI'!$B$18</definedName>
    <definedName name="DA_3548629340300000137" localSheetId="3" hidden="1">'Gestion des données'!#REF!</definedName>
    <definedName name="DA_3548629340300000137" localSheetId="5" hidden="1">Synthèse!#REF!</definedName>
    <definedName name="DA_3548629340300000137" hidden="1">'Contrôle interne du SI'!#REF!</definedName>
    <definedName name="DA_3548629340300000160" localSheetId="3" hidden="1">'Gestion des données'!#REF!</definedName>
    <definedName name="DA_3548629340300000160" localSheetId="5" hidden="1">Synthèse!#REF!</definedName>
    <definedName name="DA_3548629340300000160" hidden="1">'Contrôle interne du SI'!#REF!</definedName>
    <definedName name="DA_3548629340300000200" hidden="1">'Couverture et cohérence du SI'!#REF!</definedName>
    <definedName name="DA_3581280676100000062" localSheetId="3" hidden="1">'Gestion des données'!$E$17</definedName>
    <definedName name="DA_3581280676100000062" localSheetId="5" hidden="1">Synthèse!#REF!</definedName>
    <definedName name="DA_3581280676100000062" hidden="1">'Contrôle interne du SI'!$E$17</definedName>
    <definedName name="DA_3767969325300000241" localSheetId="3" hidden="1">'Gestion des données'!$B$16</definedName>
    <definedName name="DA_3767969325300000241" localSheetId="5" hidden="1">Synthèse!#REF!</definedName>
    <definedName name="DA_3767969325300000241" hidden="1">'Contrôle interne du SI'!$B$16</definedName>
    <definedName name="DA_3767969325300000244" localSheetId="3" hidden="1">'Gestion des données'!#REF!</definedName>
    <definedName name="DA_3767969325300000244" localSheetId="5" hidden="1">Synthèse!#REF!</definedName>
    <definedName name="DA_3767969325300000244" hidden="1">'Contrôle interne du SI'!#REF!</definedName>
    <definedName name="DA_3767969325300000247" localSheetId="3" hidden="1">'Gestion des données'!#REF!</definedName>
    <definedName name="DA_3767969325300000247" localSheetId="5" hidden="1">Synthèse!#REF!</definedName>
    <definedName name="DA_3767969325300000247" hidden="1">'Contrôle interne du SI'!#REF!</definedName>
    <definedName name="DA_3888786059600000165" hidden="1">'Couverture et cohérence du SI'!$B$15</definedName>
    <definedName name="DA_3888786059600000167" hidden="1">'Couverture et cohérence du SI'!$B$16</definedName>
    <definedName name="DA_3888786059600000181" hidden="1">'Couverture et cohérence du SI'!$B$24</definedName>
    <definedName name="DA_3888786059600000185" hidden="1">'Couverture et cohérence du SI'!#REF!</definedName>
    <definedName name="DA_3888786059600000191" hidden="1">'Couverture et cohérence du SI'!#REF!</definedName>
    <definedName name="DA_3888786059600000218" hidden="1">'Couverture et cohérence du SI'!#REF!</definedName>
    <definedName name="DA_3888786059600000228" hidden="1">'Role et responsabilité'!$E$18</definedName>
    <definedName name="DA_3888786059600000237" localSheetId="3" hidden="1">'Gestion des données'!$B$23</definedName>
    <definedName name="DA_3888786059600000237" localSheetId="5" hidden="1">Synthèse!#REF!</definedName>
    <definedName name="DA_3888786059600000237" hidden="1">'Contrôle interne du SI'!#REF!</definedName>
    <definedName name="DA_3888786059600000249" localSheetId="3" hidden="1">'Gestion des données'!#REF!</definedName>
    <definedName name="DA_3888786059600000249" localSheetId="5" hidden="1">Synthèse!#REF!</definedName>
    <definedName name="DA_3888786059600000249" hidden="1">'Contrôle interne du SI'!#REF!</definedName>
    <definedName name="DA_3907848732500000516" hidden="1">'Couverture et cohérence du SI'!$B$21</definedName>
    <definedName name="DA_3907848732500000563" hidden="1">'Couverture et cohérence du SI'!$B$20</definedName>
    <definedName name="DA_4198532375600000208" hidden="1">'Couverture et cohérence du SI'!$B$22</definedName>
    <definedName name="DA_4198532375600000213" hidden="1">'Couverture et cohérence du SI'!$B$23</definedName>
    <definedName name="DA_4198532375600000700" hidden="1">'Couverture et cohérence du SI'!#REF!</definedName>
    <definedName name="DA_4198532375600000706" hidden="1">'Couverture et cohérence du SI'!#REF!</definedName>
    <definedName name="DA_4198532375600000710" hidden="1">'Couverture et cohérence du SI'!#REF!</definedName>
    <definedName name="DA_4198532375600000714" hidden="1">'Couverture et cohérence du SI'!#REF!</definedName>
    <definedName name="DA_4198532375600000718" hidden="1">'Couverture et cohérence du SI'!#REF!</definedName>
    <definedName name="DA_4198532375600000722" localSheetId="3" hidden="1">'Gestion des données'!#REF!</definedName>
    <definedName name="DA_4198532375600000722" localSheetId="5" hidden="1">Synthèse!#REF!</definedName>
    <definedName name="DA_4198532375600000722" hidden="1">'Contrôle interne du SI'!#REF!</definedName>
    <definedName name="DA_4198532375600000726" localSheetId="3" hidden="1">'Gestion des données'!#REF!</definedName>
    <definedName name="DA_4198532375600000726" localSheetId="5" hidden="1">Synthèse!#REF!</definedName>
    <definedName name="DA_4198532375600000726" hidden="1">'Contrôle interne du SI'!#REF!</definedName>
    <definedName name="DA_4221531340300000182"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5" i="7" l="1"/>
  <c r="E20" i="9"/>
  <c r="E19" i="9"/>
  <c r="E18" i="9"/>
  <c r="E17" i="9"/>
  <c r="E16" i="9"/>
  <c r="E15" i="9"/>
  <c r="D18" i="21"/>
  <c r="D17" i="21"/>
  <c r="D16" i="21"/>
  <c r="D15" i="21"/>
  <c r="D14" i="21"/>
  <c r="H21" i="9"/>
  <c r="H18" i="9"/>
  <c r="H19" i="9"/>
  <c r="H20" i="9"/>
  <c r="H15" i="9"/>
  <c r="H17" i="9"/>
  <c r="H16" i="9"/>
  <c r="E24" i="20"/>
  <c r="E23" i="20"/>
  <c r="E22" i="20"/>
  <c r="E21" i="20"/>
  <c r="E20" i="20"/>
  <c r="E19" i="20"/>
  <c r="E18" i="20"/>
  <c r="E17" i="20"/>
  <c r="E16" i="20"/>
  <c r="E15" i="20"/>
  <c r="Q11" i="23" a="1"/>
  <c r="Q11" i="23" s="1"/>
  <c r="H25" i="20"/>
  <c r="H16" i="20"/>
  <c r="H17" i="20"/>
  <c r="H18" i="20"/>
  <c r="H19" i="20"/>
  <c r="H20" i="20"/>
  <c r="H21" i="20"/>
  <c r="H22" i="20"/>
  <c r="H23" i="20"/>
  <c r="H24" i="20"/>
  <c r="H15" i="20"/>
  <c r="K11" i="23" a="1"/>
  <c r="K11" i="23" s="1"/>
  <c r="E24" i="7"/>
  <c r="E23" i="7"/>
  <c r="E22" i="7"/>
  <c r="E21" i="7"/>
  <c r="E20" i="7"/>
  <c r="E19" i="7"/>
  <c r="E18" i="7"/>
  <c r="E17" i="7"/>
  <c r="E16" i="7"/>
  <c r="H25" i="7"/>
  <c r="H19" i="7"/>
  <c r="H20" i="7"/>
  <c r="H21" i="7"/>
  <c r="H22" i="7"/>
  <c r="H23" i="7"/>
  <c r="H24" i="7"/>
  <c r="H16" i="7"/>
  <c r="H17" i="7"/>
  <c r="H18" i="7"/>
  <c r="C11" i="23" a="1"/>
  <c r="C11" i="23" s="1"/>
  <c r="U10" i="23" s="1"/>
  <c r="H15" i="7"/>
  <c r="H25" i="13"/>
  <c r="H17" i="13"/>
  <c r="H18" i="13"/>
  <c r="H19" i="13"/>
  <c r="H20" i="13"/>
  <c r="H21" i="13"/>
  <c r="H22" i="13"/>
  <c r="H23" i="13"/>
  <c r="H24" i="13"/>
  <c r="H16" i="13"/>
  <c r="G11" i="23" a="1"/>
  <c r="G11" i="23" s="1"/>
  <c r="E24" i="13"/>
  <c r="E23" i="13"/>
  <c r="E22" i="13"/>
  <c r="E21" i="13"/>
  <c r="E20" i="13"/>
  <c r="E19" i="13"/>
  <c r="E18" i="13"/>
  <c r="E17" i="13"/>
  <c r="E16" i="13"/>
  <c r="C18" i="21"/>
  <c r="G25" i="20"/>
  <c r="U24" i="23" l="1"/>
  <c r="U26" i="23" s="1"/>
  <c r="U32" i="23"/>
  <c r="Q25" i="23"/>
  <c r="Q27" i="23" s="1"/>
  <c r="Q33" i="23"/>
  <c r="K25" i="23"/>
  <c r="K27" i="23" s="1"/>
  <c r="K33" i="23"/>
  <c r="C33" i="23"/>
  <c r="C25" i="23"/>
  <c r="C27" i="23" s="1"/>
  <c r="G26" i="23"/>
  <c r="G28" i="23" s="1"/>
  <c r="G34" i="23"/>
  <c r="G21" i="9"/>
  <c r="G25" i="7"/>
  <c r="G25"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<sst xmlns="http://schemas.openxmlformats.org/spreadsheetml/2006/main" count="322" uniqueCount="135">
  <si>
    <t>XREF</t>
  </si>
  <si>
    <t>Xref</t>
  </si>
  <si>
    <t>Oui</t>
  </si>
  <si>
    <t>Non</t>
  </si>
  <si>
    <t>Pourcentage atteint (entre 0 et 100) :</t>
  </si>
  <si>
    <t>Zone rouge :</t>
  </si>
  <si>
    <t>Zone jaune (&gt; ou = à la zone rouge)</t>
  </si>
  <si>
    <t>Variables de la zone d'indicateurs</t>
  </si>
  <si>
    <t>Départ :</t>
  </si>
  <si>
    <t>Zone rouge</t>
  </si>
  <si>
    <t>Zone jaune</t>
  </si>
  <si>
    <t>Zone verte</t>
  </si>
  <si>
    <t>Blanc :</t>
  </si>
  <si>
    <t>Aiguille</t>
  </si>
  <si>
    <t>Valeurs</t>
  </si>
  <si>
    <t>Score</t>
  </si>
  <si>
    <t>Aiguille (largeur de l'aiguille)</t>
  </si>
  <si>
    <t>Reste</t>
  </si>
  <si>
    <t>Blanc</t>
  </si>
  <si>
    <t>Valeurs affichées</t>
  </si>
  <si>
    <r>
      <rPr>
        <b/>
        <sz val="11"/>
        <rFont val="Arial"/>
        <family val="2"/>
      </rPr>
      <t>Conclusion :</t>
    </r>
    <r>
      <rPr>
        <sz val="11"/>
        <rFont val="Arial"/>
        <family val="2"/>
      </rPr>
      <t xml:space="preserve"> </t>
    </r>
  </si>
  <si>
    <t>Oui/Non</t>
  </si>
  <si>
    <t>N/A</t>
  </si>
  <si>
    <t>Pondération</t>
  </si>
  <si>
    <t>INSTRUCTIONS:</t>
  </si>
  <si>
    <t xml:space="preserve">Le questionnaire fonctionne sur la base d'une pondération des actions qui peut être adaptée en fonction de notre jugement professionnel : </t>
  </si>
  <si>
    <t>Tickmark ID</t>
  </si>
  <si>
    <t>Description</t>
  </si>
  <si>
    <t>Occurrences</t>
  </si>
  <si>
    <t>Reviewed By</t>
  </si>
  <si>
    <t>Review Date</t>
  </si>
  <si>
    <t>Review Note Number</t>
  </si>
  <si>
    <t>Text</t>
  </si>
  <si>
    <t>Status</t>
  </si>
  <si>
    <t>Priority</t>
  </si>
  <si>
    <t>Creator</t>
  </si>
  <si>
    <t>Created Date</t>
  </si>
  <si>
    <t>Clearer</t>
  </si>
  <si>
    <t>Cleared Date</t>
  </si>
  <si>
    <t>Closer</t>
  </si>
  <si>
    <t>Closed Date</t>
  </si>
  <si>
    <t>Source Entity Name</t>
  </si>
  <si>
    <t>Source Entity Type</t>
  </si>
  <si>
    <t>Target Entity Name</t>
  </si>
  <si>
    <t>Target Entity Type</t>
  </si>
  <si>
    <t>Source Value</t>
  </si>
  <si>
    <t>Target Value</t>
  </si>
  <si>
    <t>Target Name</t>
  </si>
  <si>
    <t>NCR Status</t>
  </si>
  <si>
    <t xml:space="preserve">Ce template est adapaté aux entités de taille moyenne à significative. </t>
  </si>
  <si>
    <t>Couverture et cohérence du SI</t>
  </si>
  <si>
    <r>
      <t xml:space="preserve">
</t>
    </r>
    <r>
      <rPr>
        <b/>
        <sz val="11"/>
        <rFont val="Arial"/>
        <family val="2"/>
      </rPr>
      <t>Objectifs :</t>
    </r>
    <r>
      <rPr>
        <sz val="11"/>
        <rFont val="Arial"/>
        <family val="2"/>
      </rPr>
      <t xml:space="preserve"> Comprendre de la couverture SI et sa cohérence avec le processus métier afin d'identifier les zones de rupture objet de risque de perte de données;
La liste (non-exhaustive) de contrôles mentionnés ci-dessous constitue une aide à la compréhension de la couverture SI et de l'identification des zone d'usage de DA.  </t>
    </r>
  </si>
  <si>
    <r>
      <rPr>
        <b/>
        <sz val="11"/>
        <rFont val="Arial"/>
        <family val="2"/>
      </rPr>
      <t>Conclusion :</t>
    </r>
    <r>
      <rPr>
        <sz val="11"/>
        <rFont val="Arial"/>
        <family val="2"/>
      </rPr>
      <t xml:space="preserve"> Les zones de rupture identifiées sont:</t>
    </r>
  </si>
  <si>
    <t>Questions</t>
  </si>
  <si>
    <t>Risques associés</t>
  </si>
  <si>
    <t>Interlocuteur cible</t>
  </si>
  <si>
    <t>Maturité du SI</t>
  </si>
  <si>
    <t>Le système d’information est-il basé sur un ERP ?</t>
  </si>
  <si>
    <t>Personne en charge (identifier selon la taille de la compagnie d'assurance) : DSI, DAF, DG, autre…</t>
  </si>
  <si>
    <t>Une dépendance forte existe-t-elle entre les applications, les choix technologiques et les choix d’infrastructures ?</t>
  </si>
  <si>
    <t>DSI et/ou DAF</t>
  </si>
  <si>
    <t>Une cartographie du système d’information est-elle formalisée et maintenue à jour de manière régulière ?</t>
  </si>
  <si>
    <t>Les flux ayant un impact sur l’information comptable et financière sont-ils identifiés ?</t>
  </si>
  <si>
    <t>Une matrice de couverture des processus par les applications est-elle renseignée ?</t>
  </si>
  <si>
    <t>Les évolutions métiers sont-elles prises en compte dans le système d’information ?</t>
  </si>
  <si>
    <t>Les interfaces les plus critiques font l’objet de contrôle manuels ou par analyse de données ?</t>
  </si>
  <si>
    <t>Certaines interfaces reposent sur la génération de fichiers de transfert stockés dans des répertoires de travail ?</t>
  </si>
  <si>
    <t xml:space="preserve">Les processus du cycle vente qui ne sont pas couverts par le système d’information représentent moins de 40% de l'ensemble du cycle? </t>
  </si>
  <si>
    <t>Les applications dites « périphériques » de type Excel ou Access ne représentent pas une part significative du SI?</t>
  </si>
  <si>
    <t xml:space="preserve">Veiller à ce que le total des colonnes G soit systématiquement égal à 100. 
Les réponses attendues sont oui en cas de réponses non ou N/A, un risque est identifié
</t>
  </si>
  <si>
    <t>Rôle et responsabilité</t>
  </si>
  <si>
    <t>Un organigramme de la fonction informatique est-il formalisé et actualisé de manière régulière ?</t>
  </si>
  <si>
    <t>DSI</t>
  </si>
  <si>
    <t>Le management de la fonction informatique est-il attribué à une personne dédiée ?</t>
  </si>
  <si>
    <t>DG</t>
  </si>
  <si>
    <t>Si oui, cette personne est-elle rattachée hiérarchiquement au DG?</t>
  </si>
  <si>
    <t>Un responsable de la sécurité informatique a-t-il été nommé au sein de l’organisation ?</t>
  </si>
  <si>
    <t>Comité d’audit ; audit interne ; DG</t>
  </si>
  <si>
    <t>Le directeur financier a-t-il défini des points de contrôle permettant de superviser la production de l’information comptable et financière ?</t>
  </si>
  <si>
    <t>DAF</t>
  </si>
  <si>
    <t>Les fiches de poste des collaborateurs en charge de la fonction informatique sont-elles formalisées ?</t>
  </si>
  <si>
    <t>DRH</t>
  </si>
  <si>
    <t>Les fiches de postes des managers précisent-elles leur responsabilité relative au système d’information ?</t>
  </si>
  <si>
    <t>Pour chaque application, un responsable d’application est-il nommé ?</t>
  </si>
  <si>
    <t>DAF, DSI, DG, Direction métier</t>
  </si>
  <si>
    <t>Pour chaque donnée critique, un propriétaire de données est-il nommé ?</t>
  </si>
  <si>
    <t>Maturité de la gouvernance SI</t>
  </si>
  <si>
    <t xml:space="preserve">Extrait NEP 315 :
"La prise de connaissance de l'entité permet au commissaire aux comptes de constituer un cadre de référence dans lequel il planifie son audit et exerce son jugement professionnel pour évaluer le risque d'anomalies significatives dans les comptes et répondre à ce risque tout au long de son audit."
Pour ce faire, au vue de la place du système d'information dans le processus d'obtention des données comptables, le commissaire aux comptes prend connaissance des éléments de gouvernance SI en s'assurance de sa cohérence avec le COBIT pour s'assurer de l'intégrité des données collectées pour l'audit. 
Ce questionnaire vise donc à faciliter la compréhension : 
- de la couverture SI et sa cohérence avec le processus métier afin d'identifier les zones de rupture objet de risque de perte de données,
- du rôle et la responsabilité de chaque intervenant du système d'information afin de s'assurer de l'existence d'une piste d'audit explorable pour l'audit, 
- de la gestion des données afin de s'assurer que les bases de bonne gestion sont en place pour garantir l'intégrité des données,
- du contrôle interne garant de la fiabilisation de la mise en oeuvre de tous les contrôles de prévention de risque de détérioration de l'information.  </t>
  </si>
  <si>
    <t>Colonne G</t>
  </si>
  <si>
    <t>Gestion des données</t>
  </si>
  <si>
    <t>Les référentiels inclus dans le périmètre de l’audit sont-ils uniques ?</t>
  </si>
  <si>
    <t>Personne en charge (identifier selon la taille de la compagnie d'assurance) : DSI, DAF, DG, autre...</t>
  </si>
  <si>
    <t>Deux ou plusieurs personnes en nombre limité sont habilitées à créer, supprimer, mettre à jour les données référentielles (création d’un nouveau fournisseur, modification d’une fiche client, etc.) ?</t>
  </si>
  <si>
    <t>Le DAF valide les spécifications lors d’un projet (changement de logiciel comptable par exemple) ?</t>
  </si>
  <si>
    <t>Cette responsabilité est-elle formalisée dans une charte ou une politique d’entreprise ?</t>
  </si>
  <si>
    <t>La DG doit être impliquée sur ce point, quelle que soit la taille et l’activité de l’entreprise</t>
  </si>
  <si>
    <t>Existe-t-il un registre de classification des données ?</t>
  </si>
  <si>
    <t>Responsables métiers</t>
  </si>
  <si>
    <t>Le logiciel comptable est-il hébergé en interne ou bien est-il géré par un tiers, voire dans le cloud ?</t>
  </si>
  <si>
    <t>Ces dispositions sont-elles testées et mesurées régulièrement ?</t>
  </si>
  <si>
    <t xml:space="preserve"> Y a-t-il un projet RGPD dans l’entreprise ?</t>
  </si>
  <si>
    <t>DSI ou DAF</t>
  </si>
  <si>
    <t>Si le logiciel est géré par un tiers, les dispositions contractuelles prévoient-elles les conditions de mise à disposition des données ?</t>
  </si>
  <si>
    <t>DAF ou DG</t>
  </si>
  <si>
    <t>DSI ou DAF ou DG</t>
  </si>
  <si>
    <t>Il existe des dispositions en matière de sécurisation des données ? Sont-elles testées et au moins une fois l'année ?</t>
  </si>
  <si>
    <r>
      <rPr>
        <b/>
        <sz val="11"/>
        <rFont val="Arial"/>
        <family val="2"/>
      </rPr>
      <t>Objectifs :</t>
    </r>
    <r>
      <rPr>
        <sz val="11"/>
        <rFont val="Arial"/>
        <family val="2"/>
      </rPr>
      <t xml:space="preserve"> Comprendre le rôle et la responsabilité de chaque intervenant du système d'information afin de s'assurer de l'existence d'une piste d'audit explorable pour l'audit.
La liste (non-exhaustive) de contrôles ci-dessous est une aide à la compréhension du rôle et responsabilité des intervenants du SI afin de s'assurer de l'existence d'une piste d'audit.  </t>
    </r>
  </si>
  <si>
    <r>
      <rPr>
        <b/>
        <sz val="11"/>
        <rFont val="Arial"/>
        <family val="2"/>
      </rPr>
      <t>Objectifs :</t>
    </r>
    <r>
      <rPr>
        <sz val="11"/>
        <rFont val="Arial"/>
        <family val="2"/>
      </rPr>
      <t xml:space="preserve"> Comprendre la gestion des données afin de s'assurer que les bases de bonne gestion sont en place pour garantir l'intégrité des données.
La liste (non-exhaustive) de contrôles ci-dessous est une aide à la compréhension de la gouvernance des données.  </t>
    </r>
  </si>
  <si>
    <t>Contrôle interne du SI</t>
  </si>
  <si>
    <t>Existe-t-il une matrice de définition des rôles utilisateurs dans l’entreprise ?</t>
  </si>
  <si>
    <t>Les autorisations d’accès font-elles l’objet de revues qualitatives et quantitatives ?</t>
  </si>
  <si>
    <t>DSI et DAF</t>
  </si>
  <si>
    <t>Les demandes d’évolution sur le SI financier sont-elles tracées ? Si oui, font ils objet de validation ?</t>
  </si>
  <si>
    <t xml:space="preserve">La séparation de fonction est respectée dans le choix de la personne qui met en production les développements ? </t>
  </si>
  <si>
    <t xml:space="preserve">Des tests de restauration sont-ils menés au moins une fois par année ? </t>
  </si>
  <si>
    <r>
      <rPr>
        <b/>
        <sz val="11"/>
        <rFont val="Arial"/>
        <family val="2"/>
      </rPr>
      <t>Objectifs :</t>
    </r>
    <r>
      <rPr>
        <sz val="11"/>
        <rFont val="Arial"/>
        <family val="2"/>
      </rPr>
      <t xml:space="preserve"> Comprendre le contrôle interne garant de la fiabilisation de la mise en oeuvre de tous les contrôles de prévention de risque de détérioration de l'information.
La liste (non-exhaustive) de contrôles ci-dessous est une aide à la compréhension du contrôle interne du SI.  </t>
    </r>
  </si>
  <si>
    <t>Gouvernance du SI</t>
  </si>
  <si>
    <t>Gouvernance SI</t>
  </si>
  <si>
    <t>Rôle et responsabilité satisfaisant</t>
  </si>
  <si>
    <t>Gestion des données satisfaisante</t>
  </si>
  <si>
    <t>Couverture et cohérence du SI satisfaisante</t>
  </si>
  <si>
    <t>Contrôle interne du SI satisfaisant</t>
  </si>
  <si>
    <r>
      <rPr>
        <b/>
        <sz val="11"/>
        <rFont val="Arial"/>
        <family val="2"/>
      </rPr>
      <t>Objectifs :</t>
    </r>
    <r>
      <rPr>
        <sz val="11"/>
        <rFont val="Arial"/>
        <family val="2"/>
      </rPr>
      <t xml:space="preserve"> Comprendre la gouvernance SI
</t>
    </r>
  </si>
  <si>
    <t>Services</t>
  </si>
  <si>
    <t>DOSSIER :</t>
  </si>
  <si>
    <t>Réf :</t>
  </si>
  <si>
    <t xml:space="preserve">Exercice clos le : </t>
  </si>
  <si>
    <t>Fait par :</t>
  </si>
  <si>
    <t>Compagnie d'assurance</t>
  </si>
  <si>
    <t>Géré en interne</t>
  </si>
  <si>
    <t>Non applicable</t>
  </si>
  <si>
    <t>Les procédures de sauvegarde sont-elles formalisées ? Si cloud, les clauses contractuelles sont-elles conformes aux besoins de l’entreprise?</t>
  </si>
  <si>
    <t>% de fiabilité de l'environnement</t>
  </si>
  <si>
    <t>CI</t>
  </si>
  <si>
    <t>Synthèse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</si>
</sst>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0"/>
      <name val="Arial"/>
    </font>
    <font>
      <sz val="10"/>
      <name val="Arial"/>
      <family val="2"/>
    </font>
    <font>
      <b/>
      <sz val="10"/>
      <color indexed="18"/>
      <name val="Arial"/>
      <family val="2"/>
    </font>
    <font>
      <sz val="10"/>
      <color theme="0"/>
      <name val="Arial"/>
      <family val="2"/>
    </font>
    <font>
      <b/>
      <sz val="10"/>
      <color theme="0"/>
      <name val="Arial"/>
      <family val="2"/>
    </font>
    <font>
      <i/>
      <sz val="10"/>
      <name val="Arial"/>
      <family val="2"/>
    </font>
    <font>
      <b/>
      <sz val="10"/>
      <color theme="1" tint="0.499984740745262"/>
      <name val="Arial"/>
      <family val="2"/>
    </font>
    <font>
      <sz val="11"/>
      <name val="Arial"/>
      <family val="2"/>
    </font>
    <font>
      <b/>
      <sz val="11"/>
      <name val="Arial"/>
      <family val="2"/>
    </font>
    <font>
      <b/>
      <sz val="10"/>
      <name val="Arial"/>
      <family val="2"/>
    </font>
    <font>
      <b/>
      <u/>
      <sz val="10"/>
      <color rgb="FF002060"/>
      <name val="Arial"/>
      <family val="2"/>
    </font>
    <font>
      <u/>
      <sz val="10"/>
      <color theme="10"/>
      <name val="Arial"/>
      <family val="2"/>
    </font>
    <font>
      <sz val="10"/>
      <color theme="1"/>
      <name val="Arial"/>
      <family val="2"/>
    </font>
    <font>
      <sz val="11"/>
      <color theme="1"/>
      <name val="Calibri"/>
      <family val="2"/>
      <scheme val="minor"/>
    </font>
    <font>
      <sz val="11"/>
      <color theme="0"/>
      <name val="Calibri"/>
      <family val="2"/>
      <scheme val="minor"/>
    </font>
    <font>
      <sz val="11"/>
      <name val="Calibri"/>
      <family val="2"/>
      <scheme val="minor"/>
    </font>
    <font>
      <b/>
      <u/>
      <sz val="10"/>
      <name val="Arial"/>
      <family val="2"/>
    </font>
    <font>
      <i/>
      <sz val="10"/>
      <color theme="0"/>
      <name val="Arial"/>
      <family val="2"/>
    </font>
    <font>
      <i/>
      <sz val="10"/>
      <color theme="1"/>
      <name val="Arial"/>
      <family val="2"/>
    </font>
  </fonts>
  <fills count="6">
    <fill>
      <patternFill patternType="none"/>
    </fill>
    <fill>
      <patternFill patternType="gray125"/>
    </fill>
    <fill>
      <patternFill patternType="solid">
        <fgColor indexed="51"/>
        <bgColor indexed="64"/>
      </patternFill>
    </fill>
    <fill>
      <patternFill patternType="solid">
        <fgColor theme="0"/>
        <bgColor indexed="64"/>
      </patternFill>
    </fill>
    <fill>
      <patternFill patternType="solid">
        <fgColor theme="3"/>
        <bgColor indexed="64"/>
      </patternFill>
    </fill>
    <fill>
      <patternFill patternType="solid">
        <fgColor theme="0" tint="-0.14999847407452621"/>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top/>
      <bottom style="medium">
        <color indexed="64"/>
      </bottom>
      <diagonal/>
    </border>
    <border>
      <left style="medium">
        <color indexed="64"/>
      </left>
      <right/>
      <top style="medium">
        <color indexed="64"/>
      </top>
      <bottom/>
      <diagonal/>
    </border>
    <border>
      <left style="thin">
        <color theme="0"/>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theme="0"/>
      </left>
      <right/>
      <top/>
      <bottom/>
      <diagonal/>
    </border>
    <border>
      <left/>
      <right style="medium">
        <color indexed="64"/>
      </right>
      <top/>
      <bottom/>
      <diagonal/>
    </border>
    <border>
      <left style="medium">
        <color indexed="64"/>
      </left>
      <right/>
      <top/>
      <bottom style="medium">
        <color indexed="64"/>
      </bottom>
      <diagonal/>
    </border>
    <border>
      <left style="thin">
        <color theme="0"/>
      </left>
      <right/>
      <top/>
      <bottom style="medium">
        <color indexed="64"/>
      </bottom>
      <diagonal/>
    </border>
    <border>
      <left/>
      <right style="medium">
        <color indexed="64"/>
      </right>
      <top/>
      <bottom style="medium">
        <color indexed="64"/>
      </bottom>
      <diagonal/>
    </border>
  </borders>
  <cellStyleXfs count="5">
    <xf numFmtId="0" fontId="0" fillId="0" borderId="0"/>
    <xf numFmtId="0" fontId="1" fillId="0" borderId="0"/>
    <xf numFmtId="0" fontId="2" fillId="2" borderId="0"/>
    <xf numFmtId="0" fontId="11" fillId="0" borderId="0" applyNumberFormat="0" applyFill="0" applyBorder="0" applyAlignment="0" applyProtection="0"/>
    <xf numFmtId="0" fontId="13" fillId="0" borderId="0"/>
  </cellStyleXfs>
  <cellXfs count="95">
    <xf numFmtId="0" fontId="0" fillId="0" borderId="0" xfId="0"/>
    <xf numFmtId="0" fontId="1" fillId="0" borderId="0" xfId="1"/>
    <xf numFmtId="0" fontId="1" fillId="3" borderId="0" xfId="1" applyFill="1"/>
    <xf numFmtId="0" fontId="1" fillId="0" borderId="0" xfId="0" applyFont="1"/>
    <xf numFmtId="0" fontId="1" fillId="0" borderId="0" xfId="1" applyAlignment="1">
      <alignment wrapText="1"/>
    </xf>
    <xf numFmtId="0" fontId="10" fillId="3" borderId="0" xfId="1" applyFont="1" applyFill="1"/>
    <xf numFmtId="0" fontId="11" fillId="0" borderId="0" xfId="3" applyAlignment="1">
      <alignment vertical="center" wrapText="1"/>
    </xf>
    <xf numFmtId="0" fontId="12" fillId="3" borderId="0" xfId="1" applyFont="1" applyFill="1"/>
    <xf numFmtId="0" fontId="12" fillId="3" borderId="0" xfId="0" applyFont="1" applyFill="1"/>
    <xf numFmtId="0" fontId="12" fillId="0" borderId="0" xfId="0" applyFont="1"/>
    <xf numFmtId="0" fontId="12" fillId="0" borderId="0" xfId="1" applyFont="1"/>
    <xf numFmtId="0" fontId="13" fillId="0" borderId="0" xfId="4"/>
    <xf numFmtId="0" fontId="13" fillId="0" borderId="7" xfId="4" applyBorder="1"/>
    <xf numFmtId="0" fontId="14" fillId="0" borderId="0" xfId="4" applyFont="1"/>
    <xf numFmtId="0" fontId="13" fillId="0" borderId="0" xfId="4" applyAlignment="1">
      <alignment vertical="top" wrapText="1"/>
    </xf>
    <xf numFmtId="0" fontId="15" fillId="0" borderId="0" xfId="4" applyFont="1"/>
    <xf numFmtId="0" fontId="1" fillId="0" borderId="8" xfId="4" applyFont="1" applyBorder="1"/>
    <xf numFmtId="49" fontId="16" fillId="0" borderId="9" xfId="3" applyNumberFormat="1" applyFont="1" applyFill="1" applyBorder="1" applyAlignment="1" applyProtection="1">
      <alignment horizontal="center" vertical="center"/>
      <protection locked="0"/>
    </xf>
    <xf numFmtId="0" fontId="9" fillId="0" borderId="10" xfId="4" applyFont="1" applyBorder="1"/>
    <xf numFmtId="0" fontId="1" fillId="0" borderId="10" xfId="4" applyFont="1" applyBorder="1" applyAlignment="1">
      <alignment horizontal="right"/>
    </xf>
    <xf numFmtId="0" fontId="5" fillId="0" borderId="11" xfId="4" applyFont="1" applyBorder="1" applyAlignment="1">
      <alignment horizontal="center"/>
    </xf>
    <xf numFmtId="0" fontId="5" fillId="0" borderId="0" xfId="4" applyFont="1"/>
    <xf numFmtId="0" fontId="17" fillId="0" borderId="0" xfId="4" applyFont="1"/>
    <xf numFmtId="0" fontId="1" fillId="0" borderId="12" xfId="4" applyFont="1" applyBorder="1"/>
    <xf numFmtId="14" fontId="16" fillId="0" borderId="13" xfId="3" applyNumberFormat="1" applyFont="1" applyFill="1" applyBorder="1" applyAlignment="1" applyProtection="1">
      <alignment horizontal="center" vertical="center"/>
      <protection locked="0"/>
    </xf>
    <xf numFmtId="0" fontId="1" fillId="0" borderId="0" xfId="4" applyFont="1"/>
    <xf numFmtId="0" fontId="5" fillId="0" borderId="14" xfId="4" applyFont="1" applyBorder="1"/>
    <xf numFmtId="0" fontId="1" fillId="0" borderId="15" xfId="4" applyFont="1" applyBorder="1"/>
    <xf numFmtId="49" fontId="16" fillId="0" borderId="16" xfId="3" applyNumberFormat="1" applyFont="1" applyFill="1" applyBorder="1" applyAlignment="1" applyProtection="1">
      <alignment horizontal="center" vertical="center"/>
      <protection locked="0"/>
    </xf>
    <xf numFmtId="0" fontId="1" fillId="0" borderId="7" xfId="4" applyFont="1" applyBorder="1"/>
    <xf numFmtId="0" fontId="5" fillId="0" borderId="7" xfId="4" applyFont="1" applyBorder="1"/>
    <xf numFmtId="0" fontId="5" fillId="0" borderId="17" xfId="4" applyFont="1" applyBorder="1"/>
    <xf numFmtId="0" fontId="12" fillId="3" borderId="0" xfId="0" applyFont="1" applyFill="1" applyAlignment="1">
      <alignment vertical="center"/>
    </xf>
    <xf numFmtId="0" fontId="12" fillId="3" borderId="0" xfId="0" applyFont="1" applyFill="1" applyAlignment="1">
      <alignment horizontal="center" vertical="center"/>
    </xf>
    <xf numFmtId="0" fontId="12" fillId="3" borderId="0" xfId="0" applyFont="1" applyFill="1" applyAlignment="1">
      <alignment horizontal="center"/>
    </xf>
    <xf numFmtId="1" fontId="12" fillId="3" borderId="0" xfId="0" applyNumberFormat="1" applyFont="1" applyFill="1"/>
    <xf numFmtId="1" fontId="12" fillId="3" borderId="0" xfId="0" applyNumberFormat="1" applyFont="1" applyFill="1" applyAlignment="1">
      <alignment vertical="center"/>
    </xf>
    <xf numFmtId="0" fontId="12" fillId="0" borderId="0" xfId="0" applyFont="1" applyAlignment="1">
      <alignment horizontal="right"/>
    </xf>
    <xf numFmtId="0" fontId="12" fillId="3" borderId="0" xfId="0" applyFont="1" applyFill="1" applyAlignment="1">
      <alignment horizontal="center" wrapText="1"/>
    </xf>
    <xf numFmtId="0" fontId="12" fillId="3" borderId="0" xfId="0" quotePrefix="1" applyFont="1" applyFill="1" applyAlignment="1">
      <alignment horizontal="right"/>
    </xf>
    <xf numFmtId="0" fontId="12" fillId="3" borderId="0" xfId="0" applyFont="1" applyFill="1" applyAlignment="1">
      <alignment horizontal="right"/>
    </xf>
    <xf numFmtId="0" fontId="1" fillId="0" borderId="0" xfId="1" applyProtection="1">
      <protection locked="0"/>
    </xf>
    <xf numFmtId="0" fontId="1" fillId="0" borderId="0" xfId="1" applyAlignment="1" applyProtection="1">
      <alignment vertical="center"/>
      <protection locked="0"/>
    </xf>
    <xf numFmtId="0" fontId="12" fillId="3" borderId="0" xfId="1" applyFont="1" applyFill="1" applyProtection="1">
      <protection locked="0"/>
    </xf>
    <xf numFmtId="0" fontId="0" fillId="0" borderId="0" xfId="0" applyProtection="1">
      <protection locked="0"/>
    </xf>
    <xf numFmtId="0" fontId="12" fillId="0" borderId="0" xfId="1" applyFont="1" applyProtection="1">
      <protection locked="0"/>
    </xf>
    <xf numFmtId="0" fontId="0" fillId="0" borderId="0" xfId="0" applyAlignment="1" applyProtection="1">
      <alignment vertical="center"/>
      <protection locked="0"/>
    </xf>
    <xf numFmtId="0" fontId="1" fillId="0" borderId="0" xfId="0" applyFont="1" applyProtection="1">
      <protection locked="0"/>
    </xf>
    <xf numFmtId="0" fontId="12" fillId="0" borderId="0" xfId="0" applyFont="1" applyProtection="1">
      <protection locked="0"/>
    </xf>
    <xf numFmtId="0" fontId="7" fillId="0" borderId="0" xfId="0" applyFont="1" applyAlignment="1" applyProtection="1">
      <alignment vertical="top" wrapText="1"/>
      <protection locked="0"/>
    </xf>
    <xf numFmtId="0" fontId="1" fillId="0" borderId="0" xfId="1" applyAlignment="1" applyProtection="1">
      <alignment horizontal="left" vertical="center"/>
      <protection locked="0"/>
    </xf>
    <xf numFmtId="0" fontId="4" fillId="4" borderId="2" xfId="0" applyFont="1" applyFill="1" applyBorder="1" applyAlignment="1" applyProtection="1">
      <alignment horizontal="center" vertical="center" wrapText="1"/>
      <protection locked="0"/>
    </xf>
    <xf numFmtId="0" fontId="9" fillId="3" borderId="1" xfId="1" applyFont="1" applyFill="1" applyBorder="1" applyAlignment="1" applyProtection="1">
      <alignment horizontal="center" vertical="center"/>
      <protection locked="0"/>
    </xf>
    <xf numFmtId="0" fontId="9" fillId="3" borderId="1" xfId="1" applyFont="1" applyFill="1" applyBorder="1" applyAlignment="1" applyProtection="1">
      <alignment horizontal="center" vertical="center" wrapText="1"/>
      <protection locked="0"/>
    </xf>
    <xf numFmtId="0" fontId="12" fillId="0" borderId="0" xfId="1" applyFont="1" applyAlignment="1" applyProtection="1">
      <alignment vertical="center"/>
      <protection locked="0"/>
    </xf>
    <xf numFmtId="0" fontId="1" fillId="0" borderId="3" xfId="2" applyFont="1" applyFill="1" applyBorder="1" applyAlignment="1" applyProtection="1">
      <alignment horizontal="left" vertical="top" wrapText="1"/>
      <protection locked="0"/>
    </xf>
    <xf numFmtId="0" fontId="1" fillId="0" borderId="3" xfId="2" applyFont="1" applyFill="1" applyBorder="1" applyAlignment="1" applyProtection="1">
      <alignment horizontal="center" vertical="center" wrapText="1"/>
      <protection locked="0"/>
    </xf>
    <xf numFmtId="0" fontId="1" fillId="5" borderId="6" xfId="1" applyFill="1" applyBorder="1" applyAlignment="1" applyProtection="1">
      <alignment horizontal="center" vertical="center"/>
      <protection locked="0"/>
    </xf>
    <xf numFmtId="0" fontId="12" fillId="0" borderId="0" xfId="0" quotePrefix="1" applyFont="1" applyAlignment="1" applyProtection="1">
      <alignment horizontal="right"/>
      <protection locked="0"/>
    </xf>
    <xf numFmtId="0" fontId="1" fillId="0" borderId="1" xfId="1" applyBorder="1" applyAlignment="1" applyProtection="1">
      <alignment vertical="center" wrapText="1"/>
      <protection locked="0"/>
    </xf>
    <xf numFmtId="0" fontId="12" fillId="0" borderId="0" xfId="0" applyFont="1" applyAlignment="1" applyProtection="1">
      <alignment horizontal="right"/>
      <protection locked="0"/>
    </xf>
    <xf numFmtId="0" fontId="9" fillId="0" borderId="1" xfId="0" applyFont="1" applyBorder="1" applyAlignment="1" applyProtection="1">
      <alignment horizontal="center" vertical="center"/>
      <protection locked="0"/>
    </xf>
    <xf numFmtId="0" fontId="12" fillId="3" borderId="0" xfId="0" applyFont="1" applyFill="1" applyProtection="1">
      <protection locked="0"/>
    </xf>
    <xf numFmtId="0" fontId="18" fillId="0" borderId="0" xfId="0" applyFont="1" applyAlignment="1" applyProtection="1">
      <alignment horizontal="left"/>
      <protection locked="0"/>
    </xf>
    <xf numFmtId="0" fontId="18" fillId="0" borderId="0" xfId="0" applyFont="1" applyAlignment="1" applyProtection="1">
      <alignment horizontal="left" wrapText="1"/>
      <protection locked="0"/>
    </xf>
    <xf numFmtId="0" fontId="18" fillId="0" borderId="0" xfId="0" applyFont="1" applyAlignment="1" applyProtection="1">
      <alignment wrapText="1"/>
      <protection locked="0"/>
    </xf>
    <xf numFmtId="0" fontId="1" fillId="0" borderId="1" xfId="1" quotePrefix="1" applyBorder="1" applyAlignment="1" applyProtection="1">
      <alignment vertical="center" wrapText="1"/>
      <protection hidden="1"/>
    </xf>
    <xf numFmtId="0" fontId="1" fillId="0" borderId="1" xfId="1" applyBorder="1" applyAlignment="1" applyProtection="1">
      <alignment vertical="center" wrapText="1"/>
      <protection hidden="1"/>
    </xf>
    <xf numFmtId="0" fontId="1" fillId="0" borderId="3" xfId="2" applyFont="1" applyFill="1" applyBorder="1" applyAlignment="1" applyProtection="1">
      <alignment horizontal="left" vertical="top" wrapText="1"/>
      <protection hidden="1"/>
    </xf>
    <xf numFmtId="0" fontId="1" fillId="5" borderId="6" xfId="1" applyFill="1" applyBorder="1" applyAlignment="1" applyProtection="1">
      <alignment horizontal="center" vertical="center"/>
      <protection hidden="1"/>
    </xf>
    <xf numFmtId="0" fontId="9" fillId="0" borderId="1" xfId="0" applyFont="1" applyBorder="1" applyAlignment="1" applyProtection="1">
      <alignment horizontal="center" vertical="center"/>
      <protection hidden="1"/>
    </xf>
    <xf numFmtId="0" fontId="9" fillId="0" borderId="1" xfId="0" applyFont="1" applyBorder="1" applyAlignment="1" applyProtection="1">
      <alignment horizontal="center"/>
      <protection hidden="1"/>
    </xf>
    <xf numFmtId="0" fontId="6" fillId="0" borderId="0" xfId="1" applyFont="1" applyAlignment="1" applyProtection="1">
      <alignment horizontal="left" vertical="center" wrapText="1"/>
      <protection locked="0"/>
    </xf>
    <xf numFmtId="0" fontId="12" fillId="3" borderId="0" xfId="1" applyFont="1" applyFill="1" applyAlignment="1" applyProtection="1">
      <alignment vertical="center"/>
      <protection locked="0"/>
    </xf>
    <xf numFmtId="0" fontId="1" fillId="0" borderId="1" xfId="2" applyFont="1" applyFill="1" applyBorder="1" applyAlignment="1" applyProtection="1">
      <alignment horizontal="left" vertical="center" wrapText="1"/>
      <protection locked="0"/>
    </xf>
    <xf numFmtId="0" fontId="1" fillId="0" borderId="1" xfId="1" applyBorder="1" applyAlignment="1" applyProtection="1">
      <alignment vertical="center"/>
      <protection locked="0"/>
    </xf>
    <xf numFmtId="0" fontId="12" fillId="3" borderId="0" xfId="0" applyFont="1" applyFill="1" applyAlignment="1" applyProtection="1">
      <alignment vertical="center"/>
      <protection locked="0"/>
    </xf>
    <xf numFmtId="0" fontId="9" fillId="0" borderId="1" xfId="0" applyFont="1" applyBorder="1" applyAlignment="1" applyProtection="1">
      <alignment horizontal="center"/>
      <protection locked="0"/>
    </xf>
    <xf numFmtId="0" fontId="1" fillId="3" borderId="0" xfId="1" applyFill="1" applyProtection="1">
      <protection locked="0"/>
    </xf>
    <xf numFmtId="0" fontId="1" fillId="0" borderId="3" xfId="2" applyFont="1" applyFill="1" applyBorder="1" applyAlignment="1" applyProtection="1">
      <alignment horizontal="left" vertical="center" wrapText="1"/>
      <protection locked="0"/>
    </xf>
    <xf numFmtId="0" fontId="1" fillId="5" borderId="6" xfId="1" applyFill="1" applyBorder="1" applyAlignment="1" applyProtection="1">
      <alignment horizontal="center"/>
      <protection locked="0"/>
    </xf>
    <xf numFmtId="0" fontId="1" fillId="5" borderId="6" xfId="1" applyFill="1" applyBorder="1" applyAlignment="1" applyProtection="1">
      <alignment horizontal="center"/>
      <protection hidden="1"/>
    </xf>
    <xf numFmtId="1" fontId="1" fillId="5" borderId="6" xfId="1" applyNumberFormat="1" applyFill="1" applyBorder="1" applyAlignment="1" applyProtection="1">
      <alignment horizontal="center"/>
      <protection hidden="1"/>
    </xf>
    <xf numFmtId="1" fontId="9" fillId="0" borderId="1" xfId="0" applyNumberFormat="1" applyFont="1" applyBorder="1" applyAlignment="1" applyProtection="1">
      <alignment horizontal="center"/>
      <protection hidden="1"/>
    </xf>
    <xf numFmtId="0" fontId="1" fillId="0" borderId="0" xfId="1" applyAlignment="1">
      <alignment horizontal="left" vertical="center" wrapText="1"/>
    </xf>
    <xf numFmtId="0" fontId="9" fillId="0" borderId="0" xfId="1" applyFont="1" applyAlignment="1">
      <alignment horizontal="left" vertical="center" wrapText="1"/>
    </xf>
    <xf numFmtId="0" fontId="7" fillId="0" borderId="0" xfId="0" applyFont="1" applyAlignment="1" applyProtection="1">
      <alignment horizontal="left" vertical="top" wrapText="1"/>
      <protection locked="0"/>
    </xf>
    <xf numFmtId="0" fontId="4" fillId="4" borderId="4" xfId="0" applyFont="1" applyFill="1" applyBorder="1" applyAlignment="1" applyProtection="1">
      <alignment horizontal="left" vertical="top"/>
      <protection locked="0"/>
    </xf>
    <xf numFmtId="0" fontId="4" fillId="4" borderId="5" xfId="0" applyFont="1" applyFill="1" applyBorder="1" applyAlignment="1" applyProtection="1">
      <alignment horizontal="left" vertical="top"/>
      <protection locked="0"/>
    </xf>
    <xf numFmtId="0" fontId="4" fillId="4" borderId="3" xfId="0" applyFont="1" applyFill="1" applyBorder="1" applyAlignment="1" applyProtection="1">
      <alignment horizontal="left" vertical="top"/>
      <protection locked="0"/>
    </xf>
    <xf numFmtId="0" fontId="6" fillId="0" borderId="0" xfId="1" applyFont="1" applyAlignment="1" applyProtection="1">
      <alignment horizontal="center" vertical="center" wrapText="1"/>
      <protection locked="0"/>
    </xf>
    <xf numFmtId="0" fontId="6" fillId="0" borderId="0" xfId="1" applyFont="1" applyAlignment="1" applyProtection="1">
      <alignment horizontal="left" vertical="center" wrapText="1"/>
      <protection locked="0"/>
    </xf>
    <xf numFmtId="0" fontId="12" fillId="3" borderId="0" xfId="0" applyFont="1" applyFill="1" applyAlignment="1">
      <alignment horizontal="center"/>
    </xf>
    <xf numFmtId="0" fontId="3" fillId="3" borderId="0" xfId="0" applyFont="1" applyFill="1" applyAlignment="1">
      <alignment horizontal="center"/>
    </xf>
    <xf numFmtId="0" fontId="3" fillId="3" borderId="0" xfId="0" applyFont="1" applyFill="1" applyAlignment="1">
      <alignment horizontal="center" vertical="center"/>
    </xf>
  </cellXfs>
  <cellStyles count="5">
    <cellStyle name="Lien hypertexte" xfId="3" builtinId="8"/>
    <cellStyle name="Normal" xfId="0" builtinId="0"/>
    <cellStyle name="Normal 2" xfId="1" xr:uid="{00000000-0005-0000-0000-000002000000}"/>
    <cellStyle name="Normal 3" xfId="4" xr:uid="{1E9DC84B-BCED-CF4A-B20E-B4C037998B24}"/>
    <cellStyle name="table_head1" xfId="2" xr:uid="{00000000-0005-0000-0000-000003000000}"/>
  </cellStyles>
  <dxfs count="1">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805555555555555"/>
          <c:y val="8.5648148148148223E-2"/>
          <c:w val="0.53055555555555567"/>
          <c:h val="0.8842592592592593"/>
        </c:manualLayout>
      </c:layout>
      <c:doughnutChart>
        <c:varyColors val="1"/>
        <c:ser>
          <c:idx val="0"/>
          <c:order val="0"/>
          <c:dPt>
            <c:idx val="1"/>
            <c:bubble3D val="0"/>
            <c:spPr>
              <a:gradFill flip="none" rotWithShape="1">
                <a:gsLst>
                  <a:gs pos="67000">
                    <a:srgbClr val="FF0000"/>
                  </a:gs>
                  <a:gs pos="47000">
                    <a:srgbClr val="C00000"/>
                  </a:gs>
                </a:gsLst>
                <a:lin ang="2700000" scaled="1"/>
                <a:tileRect/>
              </a:gradFill>
            </c:spPr>
            <c:extLst>
              <c:ext xmlns:c16="http://schemas.microsoft.com/office/drawing/2014/chart" uri="{C3380CC4-5D6E-409C-BE32-E72D297353CC}">
                <c16:uniqueId val="{00000001-BCE1-4DCD-91EF-BFD138E4F3CB}"/>
              </c:ext>
            </c:extLst>
          </c:dPt>
          <c:dPt>
            <c:idx val="2"/>
            <c:bubble3D val="0"/>
            <c:spPr>
              <a:gradFill>
                <a:gsLst>
                  <a:gs pos="100000">
                    <a:srgbClr val="FFC000"/>
                  </a:gs>
                  <a:gs pos="29000">
                    <a:srgbClr val="F79646">
                      <a:lumMod val="75000"/>
                    </a:srgbClr>
                  </a:gs>
                </a:gsLst>
                <a:lin ang="5400000" scaled="0"/>
              </a:gradFill>
            </c:spPr>
            <c:extLst>
              <c:ext xmlns:c16="http://schemas.microsoft.com/office/drawing/2014/chart" uri="{C3380CC4-5D6E-409C-BE32-E72D297353CC}">
                <c16:uniqueId val="{00000003-BCE1-4DCD-91EF-BFD138E4F3CB}"/>
              </c:ext>
            </c:extLst>
          </c:dPt>
          <c:dPt>
            <c:idx val="3"/>
            <c:bubble3D val="0"/>
            <c:spPr>
              <a:gradFill>
                <a:gsLst>
                  <a:gs pos="47000">
                    <a:srgbClr val="9BBB59">
                      <a:lumMod val="75000"/>
                    </a:srgbClr>
                  </a:gs>
                  <a:gs pos="100000">
                    <a:srgbClr val="92D050"/>
                  </a:gs>
                </a:gsLst>
                <a:lin ang="9000000" scaled="0"/>
              </a:gradFill>
            </c:spPr>
            <c:extLst>
              <c:ext xmlns:c16="http://schemas.microsoft.com/office/drawing/2014/chart" uri="{C3380CC4-5D6E-409C-BE32-E72D297353CC}">
                <c16:uniqueId val="{00000005-BCE1-4DCD-91EF-BFD138E4F3CB}"/>
              </c:ext>
            </c:extLst>
          </c:dPt>
          <c:dPt>
            <c:idx val="4"/>
            <c:bubble3D val="0"/>
            <c:spPr>
              <a:noFill/>
            </c:spPr>
            <c:extLst>
              <c:ext xmlns:c16="http://schemas.microsoft.com/office/drawing/2014/chart" uri="{C3380CC4-5D6E-409C-BE32-E72D297353CC}">
                <c16:uniqueId val="{00000007-BCE1-4DCD-91EF-BFD138E4F3CB}"/>
              </c:ext>
            </c:extLst>
          </c:dPt>
          <c:val>
            <c:numRef>
              <c:f>Jauge!$C$17:$C$21</c:f>
              <c:numCache>
                <c:formatCode>General</c:formatCode>
                <c:ptCount val="5"/>
                <c:pt idx="0">
                  <c:v>0</c:v>
                </c:pt>
                <c:pt idx="1">
                  <c:v>35</c:v>
                </c:pt>
                <c:pt idx="2">
                  <c:v>35</c:v>
                </c:pt>
                <c:pt idx="3">
                  <c:v>30</c:v>
                </c:pt>
                <c:pt idx="4">
                  <c:v>100</c:v>
                </c:pt>
              </c:numCache>
            </c:numRef>
          </c:val>
          <c:extLst>
            <c:ext xmlns:c16="http://schemas.microsoft.com/office/drawing/2014/chart" uri="{C3380CC4-5D6E-409C-BE32-E72D297353CC}">
              <c16:uniqueId val="{00000008-BCE1-4DCD-91EF-BFD138E4F3CB}"/>
            </c:ext>
          </c:extLst>
        </c:ser>
        <c:dLbls>
          <c:showLegendKey val="0"/>
          <c:showVal val="0"/>
          <c:showCatName val="0"/>
          <c:showSerName val="0"/>
          <c:showPercent val="0"/>
          <c:showBubbleSize val="0"/>
          <c:showLeaderLines val="1"/>
        </c:dLbls>
        <c:firstSliceAng val="270"/>
        <c:holeSize val="50"/>
      </c:doughnutChart>
      <c:pieChart>
        <c:varyColors val="1"/>
        <c:ser>
          <c:idx val="1"/>
          <c:order val="1"/>
          <c:tx>
            <c:v>aiguille</c:v>
          </c:tx>
          <c:dPt>
            <c:idx val="0"/>
            <c:bubble3D val="0"/>
            <c:spPr>
              <a:noFill/>
            </c:spPr>
            <c:extLst>
              <c:ext xmlns:c16="http://schemas.microsoft.com/office/drawing/2014/chart" uri="{C3380CC4-5D6E-409C-BE32-E72D297353CC}">
                <c16:uniqueId val="{0000000A-BCE1-4DCD-91EF-BFD138E4F3CB}"/>
              </c:ext>
            </c:extLst>
          </c:dPt>
          <c:dPt>
            <c:idx val="1"/>
            <c:bubble3D val="0"/>
            <c:spPr>
              <a:solidFill>
                <a:schemeClr val="tx1"/>
              </a:solidFill>
            </c:spPr>
            <c:extLst>
              <c:ext xmlns:c16="http://schemas.microsoft.com/office/drawing/2014/chart" uri="{C3380CC4-5D6E-409C-BE32-E72D297353CC}">
                <c16:uniqueId val="{0000000C-BCE1-4DCD-91EF-BFD138E4F3CB}"/>
              </c:ext>
            </c:extLst>
          </c:dPt>
          <c:dPt>
            <c:idx val="2"/>
            <c:bubble3D val="0"/>
            <c:spPr>
              <a:noFill/>
            </c:spPr>
            <c:extLst>
              <c:ext xmlns:c16="http://schemas.microsoft.com/office/drawing/2014/chart" uri="{C3380CC4-5D6E-409C-BE32-E72D297353CC}">
                <c16:uniqueId val="{0000000E-BCE1-4DCD-91EF-BFD138E4F3CB}"/>
              </c:ext>
            </c:extLst>
          </c:dPt>
          <c:dPt>
            <c:idx val="3"/>
            <c:bubble3D val="0"/>
            <c:spPr>
              <a:noFill/>
            </c:spPr>
            <c:extLst>
              <c:ext xmlns:c16="http://schemas.microsoft.com/office/drawing/2014/chart" uri="{C3380CC4-5D6E-409C-BE32-E72D297353CC}">
                <c16:uniqueId val="{00000010-BCE1-4DCD-91EF-BFD138E4F3CB}"/>
              </c:ext>
            </c:extLst>
          </c:dPt>
          <c:dLbls>
            <c:dLbl>
              <c:idx val="1"/>
              <c:numFmt formatCode="#,##0" sourceLinked="0"/>
              <c:spPr>
                <a:ln>
                  <a:noFill/>
                </a:ln>
              </c:spPr>
              <c:txPr>
                <a:bodyPr/>
                <a:lstStyle/>
                <a:p>
                  <a:pPr>
                    <a:defRPr sz="1000" b="1">
                      <a:solidFill>
                        <a:schemeClr val="bg1"/>
                      </a:solidFill>
                      <a:latin typeface="Arial" pitchFamily="34" charset="0"/>
                      <a:cs typeface="Arial" pitchFamily="34" charset="0"/>
                    </a:defRPr>
                  </a:pPr>
                  <a:endParaRPr lang="fr-FR"/>
                </a:p>
              </c:txPr>
              <c:dLblPos val="outEnd"/>
              <c:showLegendKey val="0"/>
              <c:showVal val="0"/>
              <c:showCatName val="1"/>
              <c:showSerName val="0"/>
              <c:showPercent val="0"/>
              <c:showBubbleSize val="0"/>
              <c:extLst>
                <c:ext xmlns:c16="http://schemas.microsoft.com/office/drawing/2014/chart" uri="{C3380CC4-5D6E-409C-BE32-E72D297353CC}">
                  <c16:uniqueId val="{0000000C-BCE1-4DCD-91EF-BFD138E4F3CB}"/>
                </c:ext>
              </c:extLst>
            </c:dLbl>
            <c:spPr>
              <a:ln>
                <a:noFill/>
              </a:ln>
            </c:spPr>
            <c:txPr>
              <a:bodyPr/>
              <a:lstStyle/>
              <a:p>
                <a:pPr>
                  <a:defRPr sz="1000" b="1">
                    <a:latin typeface="Arial" pitchFamily="34" charset="0"/>
                    <a:cs typeface="Arial" pitchFamily="34" charset="0"/>
                  </a:defRPr>
                </a:pPr>
                <a:endParaRPr lang="fr-FR"/>
              </a:p>
            </c:txPr>
            <c:dLblPos val="outEnd"/>
            <c:showLegendKey val="0"/>
            <c:showVal val="0"/>
            <c:showCatName val="1"/>
            <c:showSerName val="0"/>
            <c:showPercent val="0"/>
            <c:showBubbleSize val="0"/>
            <c:showLeaderLines val="0"/>
            <c:extLst>
              <c:ext xmlns:c15="http://schemas.microsoft.com/office/drawing/2012/chart" uri="{CE6537A1-D6FC-4f65-9D91-7224C49458BB}"/>
            </c:extLst>
          </c:dLbls>
          <c:cat>
            <c:numRef>
              <c:f>Jauge!$C$32:$C$35</c:f>
              <c:numCache>
                <c:formatCode>0</c:formatCode>
                <c:ptCount val="4"/>
                <c:pt idx="1">
                  <c:v>94</c:v>
                </c:pt>
              </c:numCache>
            </c:numRef>
          </c:cat>
          <c:val>
            <c:numRef>
              <c:f>Jauge!$C$25:$C$28</c:f>
              <c:numCache>
                <c:formatCode>General</c:formatCode>
                <c:ptCount val="4"/>
                <c:pt idx="0" formatCode="0">
                  <c:v>94</c:v>
                </c:pt>
                <c:pt idx="1">
                  <c:v>1</c:v>
                </c:pt>
                <c:pt idx="2" formatCode="0">
                  <c:v>5</c:v>
                </c:pt>
                <c:pt idx="3">
                  <c:v>100</c:v>
                </c:pt>
              </c:numCache>
            </c:numRef>
          </c:val>
          <c:extLst>
            <c:ext xmlns:c16="http://schemas.microsoft.com/office/drawing/2014/chart" uri="{C3380CC4-5D6E-409C-BE32-E72D297353CC}">
              <c16:uniqueId val="{00000011-BCE1-4DCD-91EF-BFD138E4F3CB}"/>
            </c:ext>
          </c:extLst>
        </c:ser>
        <c:dLbls>
          <c:showLegendKey val="0"/>
          <c:showVal val="0"/>
          <c:showCatName val="0"/>
          <c:showSerName val="0"/>
          <c:showPercent val="0"/>
          <c:showBubbleSize val="0"/>
          <c:showLeaderLines val="0"/>
        </c:dLbls>
        <c:firstSliceAng val="270"/>
      </c:pieChart>
    </c:plotArea>
    <c:plotVisOnly val="1"/>
    <c:dispBlanksAs val="gap"/>
    <c:showDLblsOverMax val="0"/>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805555555555555"/>
          <c:y val="8.5648148148148223E-2"/>
          <c:w val="0.53055555555555567"/>
          <c:h val="0.8842592592592593"/>
        </c:manualLayout>
      </c:layout>
      <c:doughnutChart>
        <c:varyColors val="1"/>
        <c:ser>
          <c:idx val="0"/>
          <c:order val="0"/>
          <c:dPt>
            <c:idx val="1"/>
            <c:bubble3D val="0"/>
            <c:spPr>
              <a:gradFill flip="none" rotWithShape="1">
                <a:gsLst>
                  <a:gs pos="67000">
                    <a:srgbClr val="FF0000"/>
                  </a:gs>
                  <a:gs pos="47000">
                    <a:srgbClr val="C00000"/>
                  </a:gs>
                </a:gsLst>
                <a:lin ang="2700000" scaled="1"/>
                <a:tileRect/>
              </a:gradFill>
            </c:spPr>
            <c:extLst>
              <c:ext xmlns:c16="http://schemas.microsoft.com/office/drawing/2014/chart" uri="{C3380CC4-5D6E-409C-BE32-E72D297353CC}">
                <c16:uniqueId val="{00000001-74AA-4B21-8201-293421F8FF2D}"/>
              </c:ext>
            </c:extLst>
          </c:dPt>
          <c:dPt>
            <c:idx val="2"/>
            <c:bubble3D val="0"/>
            <c:spPr>
              <a:gradFill>
                <a:gsLst>
                  <a:gs pos="100000">
                    <a:srgbClr val="FFC000"/>
                  </a:gs>
                  <a:gs pos="29000">
                    <a:srgbClr val="F79646">
                      <a:lumMod val="75000"/>
                    </a:srgbClr>
                  </a:gs>
                </a:gsLst>
                <a:lin ang="5400000" scaled="0"/>
              </a:gradFill>
            </c:spPr>
            <c:extLst>
              <c:ext xmlns:c16="http://schemas.microsoft.com/office/drawing/2014/chart" uri="{C3380CC4-5D6E-409C-BE32-E72D297353CC}">
                <c16:uniqueId val="{00000003-74AA-4B21-8201-293421F8FF2D}"/>
              </c:ext>
            </c:extLst>
          </c:dPt>
          <c:dPt>
            <c:idx val="3"/>
            <c:bubble3D val="0"/>
            <c:spPr>
              <a:gradFill>
                <a:gsLst>
                  <a:gs pos="47000">
                    <a:srgbClr val="9BBB59">
                      <a:lumMod val="75000"/>
                    </a:srgbClr>
                  </a:gs>
                  <a:gs pos="100000">
                    <a:srgbClr val="92D050"/>
                  </a:gs>
                </a:gsLst>
                <a:lin ang="9000000" scaled="0"/>
              </a:gradFill>
            </c:spPr>
            <c:extLst>
              <c:ext xmlns:c16="http://schemas.microsoft.com/office/drawing/2014/chart" uri="{C3380CC4-5D6E-409C-BE32-E72D297353CC}">
                <c16:uniqueId val="{00000005-74AA-4B21-8201-293421F8FF2D}"/>
              </c:ext>
            </c:extLst>
          </c:dPt>
          <c:dPt>
            <c:idx val="4"/>
            <c:bubble3D val="0"/>
            <c:spPr>
              <a:noFill/>
            </c:spPr>
            <c:extLst>
              <c:ext xmlns:c16="http://schemas.microsoft.com/office/drawing/2014/chart" uri="{C3380CC4-5D6E-409C-BE32-E72D297353CC}">
                <c16:uniqueId val="{00000007-74AA-4B21-8201-293421F8FF2D}"/>
              </c:ext>
            </c:extLst>
          </c:dPt>
          <c:val>
            <c:numRef>
              <c:f>Jauge!$G$18:$G$22</c:f>
              <c:numCache>
                <c:formatCode>General</c:formatCode>
                <c:ptCount val="5"/>
                <c:pt idx="0">
                  <c:v>0</c:v>
                </c:pt>
                <c:pt idx="1">
                  <c:v>35</c:v>
                </c:pt>
                <c:pt idx="2">
                  <c:v>35</c:v>
                </c:pt>
                <c:pt idx="3">
                  <c:v>30</c:v>
                </c:pt>
                <c:pt idx="4">
                  <c:v>100</c:v>
                </c:pt>
              </c:numCache>
            </c:numRef>
          </c:val>
          <c:extLst>
            <c:ext xmlns:c16="http://schemas.microsoft.com/office/drawing/2014/chart" uri="{C3380CC4-5D6E-409C-BE32-E72D297353CC}">
              <c16:uniqueId val="{00000008-74AA-4B21-8201-293421F8FF2D}"/>
            </c:ext>
          </c:extLst>
        </c:ser>
        <c:dLbls>
          <c:showLegendKey val="0"/>
          <c:showVal val="0"/>
          <c:showCatName val="0"/>
          <c:showSerName val="0"/>
          <c:showPercent val="0"/>
          <c:showBubbleSize val="0"/>
          <c:showLeaderLines val="1"/>
        </c:dLbls>
        <c:firstSliceAng val="270"/>
        <c:holeSize val="50"/>
      </c:doughnutChart>
      <c:pieChart>
        <c:varyColors val="1"/>
        <c:ser>
          <c:idx val="1"/>
          <c:order val="1"/>
          <c:tx>
            <c:v>aiguille</c:v>
          </c:tx>
          <c:dPt>
            <c:idx val="0"/>
            <c:bubble3D val="0"/>
            <c:spPr>
              <a:noFill/>
            </c:spPr>
            <c:extLst>
              <c:ext xmlns:c16="http://schemas.microsoft.com/office/drawing/2014/chart" uri="{C3380CC4-5D6E-409C-BE32-E72D297353CC}">
                <c16:uniqueId val="{0000000A-74AA-4B21-8201-293421F8FF2D}"/>
              </c:ext>
            </c:extLst>
          </c:dPt>
          <c:dPt>
            <c:idx val="1"/>
            <c:bubble3D val="0"/>
            <c:spPr>
              <a:solidFill>
                <a:schemeClr val="tx1"/>
              </a:solidFill>
            </c:spPr>
            <c:extLst>
              <c:ext xmlns:c16="http://schemas.microsoft.com/office/drawing/2014/chart" uri="{C3380CC4-5D6E-409C-BE32-E72D297353CC}">
                <c16:uniqueId val="{0000000C-74AA-4B21-8201-293421F8FF2D}"/>
              </c:ext>
            </c:extLst>
          </c:dPt>
          <c:dPt>
            <c:idx val="2"/>
            <c:bubble3D val="0"/>
            <c:spPr>
              <a:noFill/>
            </c:spPr>
            <c:extLst>
              <c:ext xmlns:c16="http://schemas.microsoft.com/office/drawing/2014/chart" uri="{C3380CC4-5D6E-409C-BE32-E72D297353CC}">
                <c16:uniqueId val="{0000000E-74AA-4B21-8201-293421F8FF2D}"/>
              </c:ext>
            </c:extLst>
          </c:dPt>
          <c:dPt>
            <c:idx val="3"/>
            <c:bubble3D val="0"/>
            <c:spPr>
              <a:noFill/>
            </c:spPr>
            <c:extLst>
              <c:ext xmlns:c16="http://schemas.microsoft.com/office/drawing/2014/chart" uri="{C3380CC4-5D6E-409C-BE32-E72D297353CC}">
                <c16:uniqueId val="{00000010-74AA-4B21-8201-293421F8FF2D}"/>
              </c:ext>
            </c:extLst>
          </c:dPt>
          <c:dLbls>
            <c:dLbl>
              <c:idx val="1"/>
              <c:numFmt formatCode="#,##0" sourceLinked="0"/>
              <c:spPr>
                <a:ln>
                  <a:noFill/>
                </a:ln>
              </c:spPr>
              <c:txPr>
                <a:bodyPr/>
                <a:lstStyle/>
                <a:p>
                  <a:pPr>
                    <a:defRPr sz="1000" b="1">
                      <a:solidFill>
                        <a:schemeClr val="bg1"/>
                      </a:solidFill>
                      <a:latin typeface="Arial" pitchFamily="34" charset="0"/>
                      <a:cs typeface="Arial" pitchFamily="34" charset="0"/>
                    </a:defRPr>
                  </a:pPr>
                  <a:endParaRPr lang="fr-FR"/>
                </a:p>
              </c:txPr>
              <c:dLblPos val="outEnd"/>
              <c:showLegendKey val="0"/>
              <c:showVal val="0"/>
              <c:showCatName val="1"/>
              <c:showSerName val="0"/>
              <c:showPercent val="0"/>
              <c:showBubbleSize val="0"/>
              <c:extLst>
                <c:ext xmlns:c16="http://schemas.microsoft.com/office/drawing/2014/chart" uri="{C3380CC4-5D6E-409C-BE32-E72D297353CC}">
                  <c16:uniqueId val="{0000000C-74AA-4B21-8201-293421F8FF2D}"/>
                </c:ext>
              </c:extLst>
            </c:dLbl>
            <c:spPr>
              <a:ln>
                <a:noFill/>
              </a:ln>
            </c:spPr>
            <c:txPr>
              <a:bodyPr/>
              <a:lstStyle/>
              <a:p>
                <a:pPr>
                  <a:defRPr sz="1000" b="1">
                    <a:latin typeface="Arial" pitchFamily="34" charset="0"/>
                    <a:cs typeface="Arial" pitchFamily="34" charset="0"/>
                  </a:defRPr>
                </a:pPr>
                <a:endParaRPr lang="fr-FR"/>
              </a:p>
            </c:txPr>
            <c:dLblPos val="outEnd"/>
            <c:showLegendKey val="0"/>
            <c:showVal val="0"/>
            <c:showCatName val="1"/>
            <c:showSerName val="0"/>
            <c:showPercent val="0"/>
            <c:showBubbleSize val="0"/>
            <c:showLeaderLines val="0"/>
            <c:extLst>
              <c:ext xmlns:c15="http://schemas.microsoft.com/office/drawing/2012/chart" uri="{CE6537A1-D6FC-4f65-9D91-7224C49458BB}"/>
            </c:extLst>
          </c:dLbls>
          <c:cat>
            <c:numRef>
              <c:f>Jauge!$G$33:$G$36</c:f>
              <c:numCache>
                <c:formatCode>0</c:formatCode>
                <c:ptCount val="4"/>
                <c:pt idx="1">
                  <c:v>75</c:v>
                </c:pt>
              </c:numCache>
            </c:numRef>
          </c:cat>
          <c:val>
            <c:numRef>
              <c:f>Jauge!$G$26:$G$29</c:f>
              <c:numCache>
                <c:formatCode>General</c:formatCode>
                <c:ptCount val="4"/>
                <c:pt idx="0" formatCode="0">
                  <c:v>75</c:v>
                </c:pt>
                <c:pt idx="1">
                  <c:v>1</c:v>
                </c:pt>
                <c:pt idx="2" formatCode="0">
                  <c:v>24</c:v>
                </c:pt>
                <c:pt idx="3">
                  <c:v>100</c:v>
                </c:pt>
              </c:numCache>
            </c:numRef>
          </c:val>
          <c:extLst>
            <c:ext xmlns:c16="http://schemas.microsoft.com/office/drawing/2014/chart" uri="{C3380CC4-5D6E-409C-BE32-E72D297353CC}">
              <c16:uniqueId val="{00000011-74AA-4B21-8201-293421F8FF2D}"/>
            </c:ext>
          </c:extLst>
        </c:ser>
        <c:dLbls>
          <c:showLegendKey val="0"/>
          <c:showVal val="0"/>
          <c:showCatName val="0"/>
          <c:showSerName val="0"/>
          <c:showPercent val="0"/>
          <c:showBubbleSize val="0"/>
          <c:showLeaderLines val="0"/>
        </c:dLbls>
        <c:firstSliceAng val="270"/>
      </c:pieChart>
    </c:plotArea>
    <c:plotVisOnly val="1"/>
    <c:dispBlanksAs val="gap"/>
    <c:showDLblsOverMax val="0"/>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805555555555555"/>
          <c:y val="8.5648148148148223E-2"/>
          <c:w val="0.53055555555555567"/>
          <c:h val="0.8842592592592593"/>
        </c:manualLayout>
      </c:layout>
      <c:doughnutChart>
        <c:varyColors val="1"/>
        <c:ser>
          <c:idx val="0"/>
          <c:order val="0"/>
          <c:dPt>
            <c:idx val="1"/>
            <c:bubble3D val="0"/>
            <c:spPr>
              <a:gradFill flip="none" rotWithShape="1">
                <a:gsLst>
                  <a:gs pos="67000">
                    <a:srgbClr val="FF0000"/>
                  </a:gs>
                  <a:gs pos="47000">
                    <a:srgbClr val="C00000"/>
                  </a:gs>
                </a:gsLst>
                <a:lin ang="2700000" scaled="1"/>
                <a:tileRect/>
              </a:gradFill>
            </c:spPr>
            <c:extLst>
              <c:ext xmlns:c16="http://schemas.microsoft.com/office/drawing/2014/chart" uri="{C3380CC4-5D6E-409C-BE32-E72D297353CC}">
                <c16:uniqueId val="{00000001-1A22-EA4D-9624-85974AC199BE}"/>
              </c:ext>
            </c:extLst>
          </c:dPt>
          <c:dPt>
            <c:idx val="2"/>
            <c:bubble3D val="0"/>
            <c:spPr>
              <a:gradFill>
                <a:gsLst>
                  <a:gs pos="100000">
                    <a:srgbClr val="FFC000"/>
                  </a:gs>
                  <a:gs pos="29000">
                    <a:srgbClr val="F79646">
                      <a:lumMod val="75000"/>
                    </a:srgbClr>
                  </a:gs>
                </a:gsLst>
                <a:lin ang="5400000" scaled="0"/>
              </a:gradFill>
            </c:spPr>
            <c:extLst>
              <c:ext xmlns:c16="http://schemas.microsoft.com/office/drawing/2014/chart" uri="{C3380CC4-5D6E-409C-BE32-E72D297353CC}">
                <c16:uniqueId val="{00000003-1A22-EA4D-9624-85974AC199BE}"/>
              </c:ext>
            </c:extLst>
          </c:dPt>
          <c:dPt>
            <c:idx val="3"/>
            <c:bubble3D val="0"/>
            <c:spPr>
              <a:gradFill>
                <a:gsLst>
                  <a:gs pos="47000">
                    <a:srgbClr val="9BBB59">
                      <a:lumMod val="75000"/>
                    </a:srgbClr>
                  </a:gs>
                  <a:gs pos="100000">
                    <a:srgbClr val="92D050"/>
                  </a:gs>
                </a:gsLst>
                <a:lin ang="9000000" scaled="0"/>
              </a:gradFill>
            </c:spPr>
            <c:extLst>
              <c:ext xmlns:c16="http://schemas.microsoft.com/office/drawing/2014/chart" uri="{C3380CC4-5D6E-409C-BE32-E72D297353CC}">
                <c16:uniqueId val="{00000005-1A22-EA4D-9624-85974AC199BE}"/>
              </c:ext>
            </c:extLst>
          </c:dPt>
          <c:dPt>
            <c:idx val="4"/>
            <c:bubble3D val="0"/>
            <c:spPr>
              <a:noFill/>
            </c:spPr>
            <c:extLst>
              <c:ext xmlns:c16="http://schemas.microsoft.com/office/drawing/2014/chart" uri="{C3380CC4-5D6E-409C-BE32-E72D297353CC}">
                <c16:uniqueId val="{00000007-1A22-EA4D-9624-85974AC199BE}"/>
              </c:ext>
            </c:extLst>
          </c:dPt>
          <c:val>
            <c:numRef>
              <c:f>Jauge!$K$17:$K$21</c:f>
              <c:numCache>
                <c:formatCode>General</c:formatCode>
                <c:ptCount val="5"/>
                <c:pt idx="0">
                  <c:v>0</c:v>
                </c:pt>
                <c:pt idx="1">
                  <c:v>35</c:v>
                </c:pt>
                <c:pt idx="2">
                  <c:v>35</c:v>
                </c:pt>
                <c:pt idx="3">
                  <c:v>30</c:v>
                </c:pt>
                <c:pt idx="4">
                  <c:v>100</c:v>
                </c:pt>
              </c:numCache>
            </c:numRef>
          </c:val>
          <c:extLst>
            <c:ext xmlns:c16="http://schemas.microsoft.com/office/drawing/2014/chart" uri="{C3380CC4-5D6E-409C-BE32-E72D297353CC}">
              <c16:uniqueId val="{00000008-1A22-EA4D-9624-85974AC199BE}"/>
            </c:ext>
          </c:extLst>
        </c:ser>
        <c:dLbls>
          <c:showLegendKey val="0"/>
          <c:showVal val="0"/>
          <c:showCatName val="0"/>
          <c:showSerName val="0"/>
          <c:showPercent val="0"/>
          <c:showBubbleSize val="0"/>
          <c:showLeaderLines val="1"/>
        </c:dLbls>
        <c:firstSliceAng val="270"/>
        <c:holeSize val="50"/>
      </c:doughnutChart>
      <c:pieChart>
        <c:varyColors val="1"/>
        <c:ser>
          <c:idx val="1"/>
          <c:order val="1"/>
          <c:tx>
            <c:v>aiguille</c:v>
          </c:tx>
          <c:dPt>
            <c:idx val="0"/>
            <c:bubble3D val="0"/>
            <c:spPr>
              <a:noFill/>
            </c:spPr>
            <c:extLst>
              <c:ext xmlns:c16="http://schemas.microsoft.com/office/drawing/2014/chart" uri="{C3380CC4-5D6E-409C-BE32-E72D297353CC}">
                <c16:uniqueId val="{0000000A-1A22-EA4D-9624-85974AC199BE}"/>
              </c:ext>
            </c:extLst>
          </c:dPt>
          <c:dPt>
            <c:idx val="1"/>
            <c:bubble3D val="0"/>
            <c:spPr>
              <a:solidFill>
                <a:schemeClr val="tx1"/>
              </a:solidFill>
            </c:spPr>
            <c:extLst>
              <c:ext xmlns:c16="http://schemas.microsoft.com/office/drawing/2014/chart" uri="{C3380CC4-5D6E-409C-BE32-E72D297353CC}">
                <c16:uniqueId val="{0000000C-1A22-EA4D-9624-85974AC199BE}"/>
              </c:ext>
            </c:extLst>
          </c:dPt>
          <c:dPt>
            <c:idx val="2"/>
            <c:bubble3D val="0"/>
            <c:spPr>
              <a:noFill/>
            </c:spPr>
            <c:extLst>
              <c:ext xmlns:c16="http://schemas.microsoft.com/office/drawing/2014/chart" uri="{C3380CC4-5D6E-409C-BE32-E72D297353CC}">
                <c16:uniqueId val="{0000000E-1A22-EA4D-9624-85974AC199BE}"/>
              </c:ext>
            </c:extLst>
          </c:dPt>
          <c:dPt>
            <c:idx val="3"/>
            <c:bubble3D val="0"/>
            <c:spPr>
              <a:noFill/>
            </c:spPr>
            <c:extLst>
              <c:ext xmlns:c16="http://schemas.microsoft.com/office/drawing/2014/chart" uri="{C3380CC4-5D6E-409C-BE32-E72D297353CC}">
                <c16:uniqueId val="{00000010-1A22-EA4D-9624-85974AC199BE}"/>
              </c:ext>
            </c:extLst>
          </c:dPt>
          <c:dLbls>
            <c:dLbl>
              <c:idx val="1"/>
              <c:layout>
                <c:manualLayout>
                  <c:x val="7.7432571675937575E-2"/>
                  <c:y val="-2.0143334895631401E-2"/>
                </c:manualLayout>
              </c:layout>
              <c:numFmt formatCode="#,##0" sourceLinked="0"/>
              <c:spPr>
                <a:ln>
                  <a:noFill/>
                </a:ln>
              </c:spPr>
              <c:txPr>
                <a:bodyPr/>
                <a:lstStyle/>
                <a:p>
                  <a:pPr>
                    <a:defRPr sz="1000" b="1">
                      <a:solidFill>
                        <a:schemeClr val="bg1"/>
                      </a:solidFill>
                      <a:latin typeface="Arial" pitchFamily="34" charset="0"/>
                      <a:cs typeface="Arial" pitchFamily="34" charset="0"/>
                    </a:defRPr>
                  </a:pPr>
                  <a:endParaRPr lang="fr-FR"/>
                </a:p>
              </c:txPr>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A22-EA4D-9624-85974AC199BE}"/>
                </c:ext>
              </c:extLst>
            </c:dLbl>
            <c:spPr>
              <a:ln>
                <a:noFill/>
              </a:ln>
            </c:spPr>
            <c:txPr>
              <a:bodyPr/>
              <a:lstStyle/>
              <a:p>
                <a:pPr>
                  <a:defRPr sz="1000" b="1">
                    <a:latin typeface="Arial" pitchFamily="34" charset="0"/>
                    <a:cs typeface="Arial" pitchFamily="34" charset="0"/>
                  </a:defRPr>
                </a:pPr>
                <a:endParaRPr lang="fr-FR"/>
              </a:p>
            </c:txPr>
            <c:dLblPos val="outEnd"/>
            <c:showLegendKey val="0"/>
            <c:showVal val="0"/>
            <c:showCatName val="1"/>
            <c:showSerName val="0"/>
            <c:showPercent val="0"/>
            <c:showBubbleSize val="0"/>
            <c:showLeaderLines val="0"/>
            <c:extLst>
              <c:ext xmlns:c15="http://schemas.microsoft.com/office/drawing/2012/chart" uri="{CE6537A1-D6FC-4f65-9D91-7224C49458BB}"/>
            </c:extLst>
          </c:dLbls>
          <c:cat>
            <c:numRef>
              <c:f>Jauge!$K$32:$K$35</c:f>
              <c:numCache>
                <c:formatCode>0</c:formatCode>
                <c:ptCount val="4"/>
                <c:pt idx="1">
                  <c:v>85</c:v>
                </c:pt>
              </c:numCache>
            </c:numRef>
          </c:cat>
          <c:val>
            <c:numRef>
              <c:f>Jauge!$K$25:$K$28</c:f>
              <c:numCache>
                <c:formatCode>General</c:formatCode>
                <c:ptCount val="4"/>
                <c:pt idx="0" formatCode="0">
                  <c:v>85</c:v>
                </c:pt>
                <c:pt idx="1">
                  <c:v>1</c:v>
                </c:pt>
                <c:pt idx="2" formatCode="0">
                  <c:v>14</c:v>
                </c:pt>
                <c:pt idx="3">
                  <c:v>100</c:v>
                </c:pt>
              </c:numCache>
            </c:numRef>
          </c:val>
          <c:extLst>
            <c:ext xmlns:c16="http://schemas.microsoft.com/office/drawing/2014/chart" uri="{C3380CC4-5D6E-409C-BE32-E72D297353CC}">
              <c16:uniqueId val="{00000011-1A22-EA4D-9624-85974AC199BE}"/>
            </c:ext>
          </c:extLst>
        </c:ser>
        <c:dLbls>
          <c:showLegendKey val="0"/>
          <c:showVal val="0"/>
          <c:showCatName val="0"/>
          <c:showSerName val="0"/>
          <c:showPercent val="0"/>
          <c:showBubbleSize val="0"/>
          <c:showLeaderLines val="0"/>
        </c:dLbls>
        <c:firstSliceAng val="272"/>
      </c:pieChart>
    </c:plotArea>
    <c:plotVisOnly val="1"/>
    <c:dispBlanksAs val="gap"/>
    <c:showDLblsOverMax val="0"/>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805555555555555"/>
          <c:y val="8.5648148148148223E-2"/>
          <c:w val="0.53055555555555567"/>
          <c:h val="0.8842592592592593"/>
        </c:manualLayout>
      </c:layout>
      <c:doughnutChart>
        <c:varyColors val="1"/>
        <c:ser>
          <c:idx val="0"/>
          <c:order val="0"/>
          <c:dPt>
            <c:idx val="1"/>
            <c:bubble3D val="0"/>
            <c:spPr>
              <a:gradFill flip="none" rotWithShape="1">
                <a:gsLst>
                  <a:gs pos="67000">
                    <a:srgbClr val="FF0000"/>
                  </a:gs>
                  <a:gs pos="47000">
                    <a:srgbClr val="C00000"/>
                  </a:gs>
                </a:gsLst>
                <a:lin ang="2700000" scaled="1"/>
                <a:tileRect/>
              </a:gradFill>
            </c:spPr>
            <c:extLst>
              <c:ext xmlns:c16="http://schemas.microsoft.com/office/drawing/2014/chart" uri="{C3380CC4-5D6E-409C-BE32-E72D297353CC}">
                <c16:uniqueId val="{00000001-F040-4762-B679-9CE324BC4825}"/>
              </c:ext>
            </c:extLst>
          </c:dPt>
          <c:dPt>
            <c:idx val="2"/>
            <c:bubble3D val="0"/>
            <c:spPr>
              <a:gradFill>
                <a:gsLst>
                  <a:gs pos="100000">
                    <a:srgbClr val="FFC000"/>
                  </a:gs>
                  <a:gs pos="29000">
                    <a:srgbClr val="F79646">
                      <a:lumMod val="75000"/>
                    </a:srgbClr>
                  </a:gs>
                </a:gsLst>
                <a:lin ang="5400000" scaled="0"/>
              </a:gradFill>
            </c:spPr>
            <c:extLst>
              <c:ext xmlns:c16="http://schemas.microsoft.com/office/drawing/2014/chart" uri="{C3380CC4-5D6E-409C-BE32-E72D297353CC}">
                <c16:uniqueId val="{00000003-F040-4762-B679-9CE324BC4825}"/>
              </c:ext>
            </c:extLst>
          </c:dPt>
          <c:dPt>
            <c:idx val="3"/>
            <c:bubble3D val="0"/>
            <c:spPr>
              <a:gradFill>
                <a:gsLst>
                  <a:gs pos="47000">
                    <a:srgbClr val="9BBB59">
                      <a:lumMod val="75000"/>
                    </a:srgbClr>
                  </a:gs>
                  <a:gs pos="100000">
                    <a:srgbClr val="92D050"/>
                  </a:gs>
                </a:gsLst>
                <a:lin ang="9000000" scaled="0"/>
              </a:gradFill>
            </c:spPr>
            <c:extLst>
              <c:ext xmlns:c16="http://schemas.microsoft.com/office/drawing/2014/chart" uri="{C3380CC4-5D6E-409C-BE32-E72D297353CC}">
                <c16:uniqueId val="{00000005-F040-4762-B679-9CE324BC4825}"/>
              </c:ext>
            </c:extLst>
          </c:dPt>
          <c:dPt>
            <c:idx val="4"/>
            <c:bubble3D val="0"/>
            <c:spPr>
              <a:noFill/>
            </c:spPr>
            <c:extLst>
              <c:ext xmlns:c16="http://schemas.microsoft.com/office/drawing/2014/chart" uri="{C3380CC4-5D6E-409C-BE32-E72D297353CC}">
                <c16:uniqueId val="{00000007-F040-4762-B679-9CE324BC4825}"/>
              </c:ext>
            </c:extLst>
          </c:dPt>
          <c:val>
            <c:numRef>
              <c:f>Jauge!$Q$17:$Q$21</c:f>
              <c:numCache>
                <c:formatCode>General</c:formatCode>
                <c:ptCount val="5"/>
                <c:pt idx="0">
                  <c:v>0</c:v>
                </c:pt>
                <c:pt idx="1">
                  <c:v>35</c:v>
                </c:pt>
                <c:pt idx="2">
                  <c:v>35</c:v>
                </c:pt>
                <c:pt idx="3">
                  <c:v>30</c:v>
                </c:pt>
                <c:pt idx="4">
                  <c:v>100</c:v>
                </c:pt>
              </c:numCache>
            </c:numRef>
          </c:val>
          <c:extLst>
            <c:ext xmlns:c16="http://schemas.microsoft.com/office/drawing/2014/chart" uri="{C3380CC4-5D6E-409C-BE32-E72D297353CC}">
              <c16:uniqueId val="{00000008-F040-4762-B679-9CE324BC4825}"/>
            </c:ext>
          </c:extLst>
        </c:ser>
        <c:dLbls>
          <c:showLegendKey val="0"/>
          <c:showVal val="0"/>
          <c:showCatName val="0"/>
          <c:showSerName val="0"/>
          <c:showPercent val="0"/>
          <c:showBubbleSize val="0"/>
          <c:showLeaderLines val="1"/>
        </c:dLbls>
        <c:firstSliceAng val="270"/>
        <c:holeSize val="50"/>
      </c:doughnutChart>
      <c:pieChart>
        <c:varyColors val="1"/>
        <c:ser>
          <c:idx val="1"/>
          <c:order val="1"/>
          <c:tx>
            <c:v>aiguille</c:v>
          </c:tx>
          <c:dPt>
            <c:idx val="0"/>
            <c:bubble3D val="0"/>
            <c:spPr>
              <a:noFill/>
            </c:spPr>
            <c:extLst>
              <c:ext xmlns:c16="http://schemas.microsoft.com/office/drawing/2014/chart" uri="{C3380CC4-5D6E-409C-BE32-E72D297353CC}">
                <c16:uniqueId val="{0000000A-F040-4762-B679-9CE324BC4825}"/>
              </c:ext>
            </c:extLst>
          </c:dPt>
          <c:dPt>
            <c:idx val="1"/>
            <c:bubble3D val="0"/>
            <c:spPr>
              <a:solidFill>
                <a:schemeClr val="tx1"/>
              </a:solidFill>
            </c:spPr>
            <c:extLst>
              <c:ext xmlns:c16="http://schemas.microsoft.com/office/drawing/2014/chart" uri="{C3380CC4-5D6E-409C-BE32-E72D297353CC}">
                <c16:uniqueId val="{0000000C-F040-4762-B679-9CE324BC4825}"/>
              </c:ext>
            </c:extLst>
          </c:dPt>
          <c:dPt>
            <c:idx val="2"/>
            <c:bubble3D val="0"/>
            <c:spPr>
              <a:noFill/>
            </c:spPr>
            <c:extLst>
              <c:ext xmlns:c16="http://schemas.microsoft.com/office/drawing/2014/chart" uri="{C3380CC4-5D6E-409C-BE32-E72D297353CC}">
                <c16:uniqueId val="{0000000E-F040-4762-B679-9CE324BC4825}"/>
              </c:ext>
            </c:extLst>
          </c:dPt>
          <c:dPt>
            <c:idx val="3"/>
            <c:bubble3D val="0"/>
            <c:spPr>
              <a:noFill/>
            </c:spPr>
            <c:extLst>
              <c:ext xmlns:c16="http://schemas.microsoft.com/office/drawing/2014/chart" uri="{C3380CC4-5D6E-409C-BE32-E72D297353CC}">
                <c16:uniqueId val="{00000010-F040-4762-B679-9CE324BC4825}"/>
              </c:ext>
            </c:extLst>
          </c:dPt>
          <c:cat>
            <c:numRef>
              <c:f>Jauge!$Q$32:$Q$35</c:f>
              <c:numCache>
                <c:formatCode>0</c:formatCode>
                <c:ptCount val="4"/>
                <c:pt idx="1">
                  <c:v>100</c:v>
                </c:pt>
              </c:numCache>
            </c:numRef>
          </c:cat>
          <c:val>
            <c:numRef>
              <c:f>Jauge!$Q$25:$Q$28</c:f>
              <c:numCache>
                <c:formatCode>General</c:formatCode>
                <c:ptCount val="4"/>
                <c:pt idx="0" formatCode="0">
                  <c:v>100</c:v>
                </c:pt>
                <c:pt idx="1">
                  <c:v>1</c:v>
                </c:pt>
                <c:pt idx="2" formatCode="0">
                  <c:v>-1</c:v>
                </c:pt>
                <c:pt idx="3">
                  <c:v>100</c:v>
                </c:pt>
              </c:numCache>
            </c:numRef>
          </c:val>
          <c:extLst>
            <c:ext xmlns:c16="http://schemas.microsoft.com/office/drawing/2014/chart" uri="{C3380CC4-5D6E-409C-BE32-E72D297353CC}">
              <c16:uniqueId val="{00000011-F040-4762-B679-9CE324BC4825}"/>
            </c:ext>
          </c:extLst>
        </c:ser>
        <c:dLbls>
          <c:showLegendKey val="0"/>
          <c:showVal val="0"/>
          <c:showCatName val="0"/>
          <c:showSerName val="0"/>
          <c:showPercent val="0"/>
          <c:showBubbleSize val="0"/>
          <c:showLeaderLines val="0"/>
        </c:dLbls>
        <c:firstSliceAng val="270"/>
      </c:pieChart>
    </c:plotArea>
    <c:plotVisOnly val="1"/>
    <c:dispBlanksAs val="gap"/>
    <c:showDLblsOverMax val="0"/>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805555555555555"/>
          <c:y val="8.5648148148148223E-2"/>
          <c:w val="0.53055555555555567"/>
          <c:h val="0.8842592592592593"/>
        </c:manualLayout>
      </c:layout>
      <c:doughnutChart>
        <c:varyColors val="1"/>
        <c:ser>
          <c:idx val="0"/>
          <c:order val="0"/>
          <c:dPt>
            <c:idx val="1"/>
            <c:bubble3D val="0"/>
            <c:spPr>
              <a:gradFill flip="none" rotWithShape="1">
                <a:gsLst>
                  <a:gs pos="67000">
                    <a:srgbClr val="FF0000"/>
                  </a:gs>
                  <a:gs pos="47000">
                    <a:srgbClr val="C00000"/>
                  </a:gs>
                </a:gsLst>
                <a:lin ang="2700000" scaled="1"/>
                <a:tileRect/>
              </a:gradFill>
            </c:spPr>
            <c:extLst>
              <c:ext xmlns:c16="http://schemas.microsoft.com/office/drawing/2014/chart" uri="{C3380CC4-5D6E-409C-BE32-E72D297353CC}">
                <c16:uniqueId val="{00000001-A807-7545-8BC2-E6B19A1ABEE1}"/>
              </c:ext>
            </c:extLst>
          </c:dPt>
          <c:dPt>
            <c:idx val="2"/>
            <c:bubble3D val="0"/>
            <c:spPr>
              <a:gradFill>
                <a:gsLst>
                  <a:gs pos="100000">
                    <a:srgbClr val="FFC000"/>
                  </a:gs>
                  <a:gs pos="29000">
                    <a:srgbClr val="F79646">
                      <a:lumMod val="75000"/>
                    </a:srgbClr>
                  </a:gs>
                </a:gsLst>
                <a:lin ang="5400000" scaled="0"/>
              </a:gradFill>
            </c:spPr>
            <c:extLst>
              <c:ext xmlns:c16="http://schemas.microsoft.com/office/drawing/2014/chart" uri="{C3380CC4-5D6E-409C-BE32-E72D297353CC}">
                <c16:uniqueId val="{00000003-A807-7545-8BC2-E6B19A1ABEE1}"/>
              </c:ext>
            </c:extLst>
          </c:dPt>
          <c:dPt>
            <c:idx val="3"/>
            <c:bubble3D val="0"/>
            <c:spPr>
              <a:gradFill>
                <a:gsLst>
                  <a:gs pos="47000">
                    <a:srgbClr val="9BBB59">
                      <a:lumMod val="75000"/>
                    </a:srgbClr>
                  </a:gs>
                  <a:gs pos="100000">
                    <a:srgbClr val="92D050"/>
                  </a:gs>
                </a:gsLst>
                <a:lin ang="9000000" scaled="0"/>
              </a:gradFill>
            </c:spPr>
            <c:extLst>
              <c:ext xmlns:c16="http://schemas.microsoft.com/office/drawing/2014/chart" uri="{C3380CC4-5D6E-409C-BE32-E72D297353CC}">
                <c16:uniqueId val="{00000005-A807-7545-8BC2-E6B19A1ABEE1}"/>
              </c:ext>
            </c:extLst>
          </c:dPt>
          <c:dPt>
            <c:idx val="4"/>
            <c:bubble3D val="0"/>
            <c:spPr>
              <a:noFill/>
            </c:spPr>
            <c:extLst>
              <c:ext xmlns:c16="http://schemas.microsoft.com/office/drawing/2014/chart" uri="{C3380CC4-5D6E-409C-BE32-E72D297353CC}">
                <c16:uniqueId val="{00000007-A807-7545-8BC2-E6B19A1ABEE1}"/>
              </c:ext>
            </c:extLst>
          </c:dPt>
          <c:val>
            <c:numRef>
              <c:f>Jauge!$U$16:$U$20</c:f>
              <c:numCache>
                <c:formatCode>General</c:formatCode>
                <c:ptCount val="5"/>
                <c:pt idx="0">
                  <c:v>0</c:v>
                </c:pt>
                <c:pt idx="1">
                  <c:v>35</c:v>
                </c:pt>
                <c:pt idx="2">
                  <c:v>35</c:v>
                </c:pt>
                <c:pt idx="3">
                  <c:v>30</c:v>
                </c:pt>
                <c:pt idx="4">
                  <c:v>100</c:v>
                </c:pt>
              </c:numCache>
            </c:numRef>
          </c:val>
          <c:extLst>
            <c:ext xmlns:c16="http://schemas.microsoft.com/office/drawing/2014/chart" uri="{C3380CC4-5D6E-409C-BE32-E72D297353CC}">
              <c16:uniqueId val="{00000008-A807-7545-8BC2-E6B19A1ABEE1}"/>
            </c:ext>
          </c:extLst>
        </c:ser>
        <c:dLbls>
          <c:showLegendKey val="0"/>
          <c:showVal val="0"/>
          <c:showCatName val="0"/>
          <c:showSerName val="0"/>
          <c:showPercent val="0"/>
          <c:showBubbleSize val="0"/>
          <c:showLeaderLines val="1"/>
        </c:dLbls>
        <c:firstSliceAng val="270"/>
        <c:holeSize val="50"/>
      </c:doughnutChart>
      <c:pieChart>
        <c:varyColors val="1"/>
        <c:ser>
          <c:idx val="1"/>
          <c:order val="1"/>
          <c:tx>
            <c:v>aiguille</c:v>
          </c:tx>
          <c:dPt>
            <c:idx val="0"/>
            <c:bubble3D val="0"/>
            <c:spPr>
              <a:noFill/>
            </c:spPr>
            <c:extLst>
              <c:ext xmlns:c16="http://schemas.microsoft.com/office/drawing/2014/chart" uri="{C3380CC4-5D6E-409C-BE32-E72D297353CC}">
                <c16:uniqueId val="{0000000A-A807-7545-8BC2-E6B19A1ABEE1}"/>
              </c:ext>
            </c:extLst>
          </c:dPt>
          <c:dPt>
            <c:idx val="1"/>
            <c:bubble3D val="0"/>
            <c:spPr>
              <a:solidFill>
                <a:schemeClr val="tx1"/>
              </a:solidFill>
            </c:spPr>
            <c:extLst>
              <c:ext xmlns:c16="http://schemas.microsoft.com/office/drawing/2014/chart" uri="{C3380CC4-5D6E-409C-BE32-E72D297353CC}">
                <c16:uniqueId val="{0000000C-A807-7545-8BC2-E6B19A1ABEE1}"/>
              </c:ext>
            </c:extLst>
          </c:dPt>
          <c:dPt>
            <c:idx val="2"/>
            <c:bubble3D val="0"/>
            <c:spPr>
              <a:noFill/>
            </c:spPr>
            <c:extLst>
              <c:ext xmlns:c16="http://schemas.microsoft.com/office/drawing/2014/chart" uri="{C3380CC4-5D6E-409C-BE32-E72D297353CC}">
                <c16:uniqueId val="{0000000E-A807-7545-8BC2-E6B19A1ABEE1}"/>
              </c:ext>
            </c:extLst>
          </c:dPt>
          <c:dPt>
            <c:idx val="3"/>
            <c:bubble3D val="0"/>
            <c:spPr>
              <a:noFill/>
            </c:spPr>
            <c:extLst>
              <c:ext xmlns:c16="http://schemas.microsoft.com/office/drawing/2014/chart" uri="{C3380CC4-5D6E-409C-BE32-E72D297353CC}">
                <c16:uniqueId val="{00000010-A807-7545-8BC2-E6B19A1ABEE1}"/>
              </c:ext>
            </c:extLst>
          </c:dPt>
          <c:cat>
            <c:numRef>
              <c:f>Jauge!$U$31:$U$34</c:f>
              <c:numCache>
                <c:formatCode>0</c:formatCode>
                <c:ptCount val="4"/>
                <c:pt idx="1">
                  <c:v>88.5</c:v>
                </c:pt>
              </c:numCache>
            </c:numRef>
          </c:cat>
          <c:val>
            <c:numRef>
              <c:f>Jauge!$U$24:$U$27</c:f>
              <c:numCache>
                <c:formatCode>General</c:formatCode>
                <c:ptCount val="4"/>
                <c:pt idx="0" formatCode="0">
                  <c:v>88.5</c:v>
                </c:pt>
                <c:pt idx="1">
                  <c:v>1</c:v>
                </c:pt>
                <c:pt idx="2" formatCode="0">
                  <c:v>10.5</c:v>
                </c:pt>
                <c:pt idx="3">
                  <c:v>100</c:v>
                </c:pt>
              </c:numCache>
            </c:numRef>
          </c:val>
          <c:extLst>
            <c:ext xmlns:c16="http://schemas.microsoft.com/office/drawing/2014/chart" uri="{C3380CC4-5D6E-409C-BE32-E72D297353CC}">
              <c16:uniqueId val="{00000011-A807-7545-8BC2-E6B19A1ABEE1}"/>
            </c:ext>
          </c:extLst>
        </c:ser>
        <c:dLbls>
          <c:showLegendKey val="0"/>
          <c:showVal val="0"/>
          <c:showCatName val="0"/>
          <c:showSerName val="0"/>
          <c:showPercent val="0"/>
          <c:showBubbleSize val="0"/>
          <c:showLeaderLines val="0"/>
        </c:dLbls>
        <c:firstSliceAng val="270"/>
      </c:pieChart>
    </c:plotArea>
    <c:plotVisOnly val="1"/>
    <c:dispBlanksAs val="gap"/>
    <c:showDLblsOverMax val="0"/>
  </c:chart>
  <c:spPr>
    <a:noFill/>
    <a:ln>
      <a:noFill/>
    </a:ln>
  </c:spPr>
  <c:printSettings>
    <c:headerFooter/>
    <c:pageMargins b="0.75000000000000033" l="0.70000000000000029" r="0.70000000000000029" t="0.75000000000000033" header="0.30000000000000016" footer="0.30000000000000016"/>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3</xdr:col>
      <xdr:colOff>1155700</xdr:colOff>
      <xdr:row>3</xdr:row>
      <xdr:rowOff>825</xdr:rowOff>
    </xdr:from>
    <xdr:to>
      <xdr:col>6</xdr:col>
      <xdr:colOff>390073</xdr:colOff>
      <xdr:row>12</xdr:row>
      <xdr:rowOff>114300</xdr:rowOff>
    </xdr:to>
    <xdr:graphicFrame macro="">
      <xdr:nvGraphicFramePr>
        <xdr:cNvPr id="5" name="Graphique 2">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1905000</xdr:colOff>
      <xdr:row>5</xdr:row>
      <xdr:rowOff>52614</xdr:rowOff>
    </xdr:from>
    <xdr:to>
      <xdr:col>4</xdr:col>
      <xdr:colOff>812800</xdr:colOff>
      <xdr:row>8</xdr:row>
      <xdr:rowOff>25400</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0287000" y="1081314"/>
          <a:ext cx="1549400" cy="4680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100">
              <a:solidFill>
                <a:schemeClr val="tx1">
                  <a:lumMod val="50000"/>
                  <a:lumOff val="50000"/>
                </a:schemeClr>
              </a:solidFill>
            </a:rPr>
            <a:t>Couverture insuffisante pour une DA</a:t>
          </a:r>
        </a:p>
      </xdr:txBody>
    </xdr:sp>
    <xdr:clientData/>
  </xdr:twoCellAnchor>
  <xdr:twoCellAnchor>
    <xdr:from>
      <xdr:col>4</xdr:col>
      <xdr:colOff>2808516</xdr:colOff>
      <xdr:row>5</xdr:row>
      <xdr:rowOff>97969</xdr:rowOff>
    </xdr:from>
    <xdr:to>
      <xdr:col>5</xdr:col>
      <xdr:colOff>508000</xdr:colOff>
      <xdr:row>9</xdr:row>
      <xdr:rowOff>21769</xdr:rowOff>
    </xdr:to>
    <xdr:sp macro="" textlink="">
      <xdr:nvSpPr>
        <xdr:cNvPr id="6" name="TextBox 5">
          <a:extLst>
            <a:ext uri="{FF2B5EF4-FFF2-40B4-BE49-F238E27FC236}">
              <a16:creationId xmlns:a16="http://schemas.microsoft.com/office/drawing/2014/main" id="{00000000-0008-0000-0100-000006000000}"/>
            </a:ext>
          </a:extLst>
        </xdr:cNvPr>
        <xdr:cNvSpPr txBox="1"/>
      </xdr:nvSpPr>
      <xdr:spPr>
        <a:xfrm>
          <a:off x="13832116" y="1126669"/>
          <a:ext cx="1382484" cy="584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100">
              <a:solidFill>
                <a:schemeClr val="tx1">
                  <a:lumMod val="50000"/>
                  <a:lumOff val="50000"/>
                </a:schemeClr>
              </a:solidFill>
            </a:rPr>
            <a:t>Couverture favorable à une 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493484</xdr:colOff>
      <xdr:row>3</xdr:row>
      <xdr:rowOff>116648</xdr:rowOff>
    </xdr:from>
    <xdr:to>
      <xdr:col>5</xdr:col>
      <xdr:colOff>32655</xdr:colOff>
      <xdr:row>12</xdr:row>
      <xdr:rowOff>12700</xdr:rowOff>
    </xdr:to>
    <xdr:grpSp>
      <xdr:nvGrpSpPr>
        <xdr:cNvPr id="5" name="Group 4">
          <a:extLst>
            <a:ext uri="{FF2B5EF4-FFF2-40B4-BE49-F238E27FC236}">
              <a16:creationId xmlns:a16="http://schemas.microsoft.com/office/drawing/2014/main" id="{00000000-0008-0000-0200-000005000000}"/>
            </a:ext>
          </a:extLst>
        </xdr:cNvPr>
        <xdr:cNvGrpSpPr/>
      </xdr:nvGrpSpPr>
      <xdr:grpSpPr>
        <a:xfrm>
          <a:off x="6754584" y="611948"/>
          <a:ext cx="6752771" cy="1762952"/>
          <a:chOff x="4649091" y="650423"/>
          <a:chExt cx="3580508" cy="2043150"/>
        </a:xfrm>
      </xdr:grpSpPr>
      <xdr:graphicFrame macro="">
        <xdr:nvGraphicFramePr>
          <xdr:cNvPr id="4" name="Graphique 2">
            <a:extLst>
              <a:ext uri="{FF2B5EF4-FFF2-40B4-BE49-F238E27FC236}">
                <a16:creationId xmlns:a16="http://schemas.microsoft.com/office/drawing/2014/main" id="{00000000-0008-0000-0200-000004000000}"/>
              </a:ext>
            </a:extLst>
          </xdr:cNvPr>
          <xdr:cNvGraphicFramePr>
            <a:graphicFrameLocks/>
          </xdr:cNvGraphicFramePr>
        </xdr:nvGraphicFramePr>
        <xdr:xfrm>
          <a:off x="4649091" y="650423"/>
          <a:ext cx="3470366" cy="2043150"/>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4779919" y="1359498"/>
            <a:ext cx="740228" cy="2579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solidFill>
                  <a:schemeClr val="tx1">
                    <a:lumMod val="50000"/>
                    <a:lumOff val="50000"/>
                  </a:schemeClr>
                </a:solidFill>
              </a:rPr>
              <a:t>Non favorable à</a:t>
            </a:r>
            <a:r>
              <a:rPr lang="fr-FR" sz="1100" baseline="0">
                <a:solidFill>
                  <a:schemeClr val="tx1">
                    <a:lumMod val="50000"/>
                    <a:lumOff val="50000"/>
                  </a:schemeClr>
                </a:solidFill>
              </a:rPr>
              <a:t> la DA</a:t>
            </a:r>
            <a:endParaRPr lang="fr-FR" sz="1100">
              <a:solidFill>
                <a:schemeClr val="tx1">
                  <a:lumMod val="50000"/>
                  <a:lumOff val="50000"/>
                </a:schemeClr>
              </a:solidFill>
            </a:endParaRPr>
          </a:p>
        </xdr:txBody>
      </xdr:sp>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7347859" y="1421829"/>
            <a:ext cx="881740" cy="240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solidFill>
                  <a:schemeClr val="tx1">
                    <a:lumMod val="50000"/>
                    <a:lumOff val="50000"/>
                  </a:schemeClr>
                </a:solidFill>
              </a:rPr>
              <a:t>Favorable à la DA</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287866</xdr:colOff>
      <xdr:row>6</xdr:row>
      <xdr:rowOff>96124</xdr:rowOff>
    </xdr:from>
    <xdr:to>
      <xdr:col>6</xdr:col>
      <xdr:colOff>279875</xdr:colOff>
      <xdr:row>9</xdr:row>
      <xdr:rowOff>50660</xdr:rowOff>
    </xdr:to>
    <xdr:grpSp>
      <xdr:nvGrpSpPr>
        <xdr:cNvPr id="2" name="Group 9">
          <a:extLst>
            <a:ext uri="{FF2B5EF4-FFF2-40B4-BE49-F238E27FC236}">
              <a16:creationId xmlns:a16="http://schemas.microsoft.com/office/drawing/2014/main" id="{5988B3CF-A0D0-504E-9216-9DDE8286F7D1}"/>
            </a:ext>
          </a:extLst>
        </xdr:cNvPr>
        <xdr:cNvGrpSpPr/>
      </xdr:nvGrpSpPr>
      <xdr:grpSpPr>
        <a:xfrm>
          <a:off x="10012437" y="1565695"/>
          <a:ext cx="5434867" cy="516965"/>
          <a:chOff x="5440409" y="664027"/>
          <a:chExt cx="3232994" cy="727166"/>
        </a:xfrm>
      </xdr:grpSpPr>
      <xdr:sp macro="" textlink="">
        <xdr:nvSpPr>
          <xdr:cNvPr id="3" name="TextBox 11">
            <a:extLst>
              <a:ext uri="{FF2B5EF4-FFF2-40B4-BE49-F238E27FC236}">
                <a16:creationId xmlns:a16="http://schemas.microsoft.com/office/drawing/2014/main" id="{03715ABF-7614-34CE-911E-3BEC5328C4A6}"/>
              </a:ext>
            </a:extLst>
          </xdr:cNvPr>
          <xdr:cNvSpPr txBox="1"/>
        </xdr:nvSpPr>
        <xdr:spPr>
          <a:xfrm>
            <a:off x="5440409" y="664027"/>
            <a:ext cx="886655" cy="727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solidFill>
                  <a:schemeClr val="tx1">
                    <a:lumMod val="50000"/>
                    <a:lumOff val="50000"/>
                  </a:schemeClr>
                </a:solidFill>
              </a:rPr>
              <a:t>Non favorable à</a:t>
            </a:r>
            <a:r>
              <a:rPr lang="fr-FR" sz="1100" baseline="0">
                <a:solidFill>
                  <a:schemeClr val="tx1">
                    <a:lumMod val="50000"/>
                    <a:lumOff val="50000"/>
                  </a:schemeClr>
                </a:solidFill>
              </a:rPr>
              <a:t> la DA</a:t>
            </a:r>
            <a:endParaRPr lang="fr-FR" sz="1100">
              <a:solidFill>
                <a:schemeClr val="tx1">
                  <a:lumMod val="50000"/>
                  <a:lumOff val="50000"/>
                </a:schemeClr>
              </a:solidFill>
            </a:endParaRPr>
          </a:p>
        </xdr:txBody>
      </xdr:sp>
      <xdr:sp macro="" textlink="">
        <xdr:nvSpPr>
          <xdr:cNvPr id="4" name="TextBox 12">
            <a:extLst>
              <a:ext uri="{FF2B5EF4-FFF2-40B4-BE49-F238E27FC236}">
                <a16:creationId xmlns:a16="http://schemas.microsoft.com/office/drawing/2014/main" id="{E7CB4E45-C2B3-66C8-2530-BBCF0968356C}"/>
              </a:ext>
            </a:extLst>
          </xdr:cNvPr>
          <xdr:cNvSpPr txBox="1"/>
        </xdr:nvSpPr>
        <xdr:spPr>
          <a:xfrm>
            <a:off x="7791663" y="679740"/>
            <a:ext cx="881740" cy="584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solidFill>
                  <a:schemeClr val="tx1">
                    <a:lumMod val="50000"/>
                    <a:lumOff val="50000"/>
                  </a:schemeClr>
                </a:solidFill>
              </a:rPr>
              <a:t>Favorable à la DA</a:t>
            </a:r>
          </a:p>
        </xdr:txBody>
      </xdr:sp>
    </xdr:grpSp>
    <xdr:clientData/>
  </xdr:twoCellAnchor>
  <xdr:twoCellAnchor>
    <xdr:from>
      <xdr:col>1</xdr:col>
      <xdr:colOff>122777</xdr:colOff>
      <xdr:row>5</xdr:row>
      <xdr:rowOff>41092</xdr:rowOff>
    </xdr:from>
    <xdr:to>
      <xdr:col>7</xdr:col>
      <xdr:colOff>1072590</xdr:colOff>
      <xdr:row>13</xdr:row>
      <xdr:rowOff>246743</xdr:rowOff>
    </xdr:to>
    <xdr:graphicFrame macro="">
      <xdr:nvGraphicFramePr>
        <xdr:cNvPr id="6" name="Graphique 2">
          <a:extLst>
            <a:ext uri="{FF2B5EF4-FFF2-40B4-BE49-F238E27FC236}">
              <a16:creationId xmlns:a16="http://schemas.microsoft.com/office/drawing/2014/main" id="{DA8253C3-E3AB-0400-9206-1E55E49688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xdr:col>
      <xdr:colOff>423627</xdr:colOff>
      <xdr:row>4</xdr:row>
      <xdr:rowOff>9040</xdr:rowOff>
    </xdr:from>
    <xdr:to>
      <xdr:col>4</xdr:col>
      <xdr:colOff>2659016</xdr:colOff>
      <xdr:row>6</xdr:row>
      <xdr:rowOff>153800</xdr:rowOff>
    </xdr:to>
    <xdr:grpSp>
      <xdr:nvGrpSpPr>
        <xdr:cNvPr id="10" name="Group 9">
          <a:extLst>
            <a:ext uri="{FF2B5EF4-FFF2-40B4-BE49-F238E27FC236}">
              <a16:creationId xmlns:a16="http://schemas.microsoft.com/office/drawing/2014/main" id="{00000000-0008-0000-0300-00000A000000}"/>
            </a:ext>
          </a:extLst>
        </xdr:cNvPr>
        <xdr:cNvGrpSpPr/>
      </xdr:nvGrpSpPr>
      <xdr:grpSpPr>
        <a:xfrm>
          <a:off x="9123127" y="1037740"/>
          <a:ext cx="4483289" cy="474960"/>
          <a:chOff x="4920397" y="804344"/>
          <a:chExt cx="2755084" cy="607532"/>
        </a:xfrm>
      </xdr:grpSpPr>
      <xdr:sp macro="" textlink="">
        <xdr:nvSpPr>
          <xdr:cNvPr id="12" name="TextBox 11">
            <a:extLst>
              <a:ext uri="{FF2B5EF4-FFF2-40B4-BE49-F238E27FC236}">
                <a16:creationId xmlns:a16="http://schemas.microsoft.com/office/drawing/2014/main" id="{00000000-0008-0000-0300-00000C000000}"/>
              </a:ext>
            </a:extLst>
          </xdr:cNvPr>
          <xdr:cNvSpPr txBox="1"/>
        </xdr:nvSpPr>
        <xdr:spPr>
          <a:xfrm>
            <a:off x="4920397" y="804344"/>
            <a:ext cx="1130593" cy="3625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solidFill>
                  <a:schemeClr val="tx1">
                    <a:lumMod val="50000"/>
                    <a:lumOff val="50000"/>
                  </a:schemeClr>
                </a:solidFill>
              </a:rPr>
              <a:t>Non favorable à la DA</a:t>
            </a:r>
          </a:p>
        </xdr:txBody>
      </xdr:sp>
      <xdr:sp macro="" textlink="">
        <xdr:nvSpPr>
          <xdr:cNvPr id="13" name="TextBox 12">
            <a:extLst>
              <a:ext uri="{FF2B5EF4-FFF2-40B4-BE49-F238E27FC236}">
                <a16:creationId xmlns:a16="http://schemas.microsoft.com/office/drawing/2014/main" id="{00000000-0008-0000-0300-00000D000000}"/>
              </a:ext>
            </a:extLst>
          </xdr:cNvPr>
          <xdr:cNvSpPr txBox="1"/>
        </xdr:nvSpPr>
        <xdr:spPr>
          <a:xfrm>
            <a:off x="6793741" y="827312"/>
            <a:ext cx="881740" cy="584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solidFill>
                  <a:schemeClr val="tx1">
                    <a:lumMod val="50000"/>
                    <a:lumOff val="50000"/>
                  </a:schemeClr>
                </a:solidFill>
              </a:rPr>
              <a:t>Favorable à</a:t>
            </a:r>
            <a:r>
              <a:rPr lang="fr-FR" sz="1100" baseline="0">
                <a:solidFill>
                  <a:schemeClr val="tx1">
                    <a:lumMod val="50000"/>
                    <a:lumOff val="50000"/>
                  </a:schemeClr>
                </a:solidFill>
              </a:rPr>
              <a:t> la DA</a:t>
            </a:r>
            <a:endParaRPr lang="fr-FR" sz="1100">
              <a:solidFill>
                <a:schemeClr val="tx1">
                  <a:lumMod val="50000"/>
                  <a:lumOff val="50000"/>
                </a:schemeClr>
              </a:solidFill>
            </a:endParaRPr>
          </a:p>
        </xdr:txBody>
      </xdr:sp>
    </xdr:grpSp>
    <xdr:clientData/>
  </xdr:twoCellAnchor>
  <xdr:twoCellAnchor>
    <xdr:from>
      <xdr:col>1</xdr:col>
      <xdr:colOff>635000</xdr:colOff>
      <xdr:row>3</xdr:row>
      <xdr:rowOff>12668</xdr:rowOff>
    </xdr:from>
    <xdr:to>
      <xdr:col>4</xdr:col>
      <xdr:colOff>3086100</xdr:colOff>
      <xdr:row>10</xdr:row>
      <xdr:rowOff>152400</xdr:rowOff>
    </xdr:to>
    <xdr:graphicFrame macro="">
      <xdr:nvGraphicFramePr>
        <xdr:cNvPr id="20" name="Graphique 2">
          <a:extLst>
            <a:ext uri="{FF2B5EF4-FFF2-40B4-BE49-F238E27FC236}">
              <a16:creationId xmlns:a16="http://schemas.microsoft.com/office/drawing/2014/main" id="{00000000-0008-0000-03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156919</xdr:colOff>
      <xdr:row>3</xdr:row>
      <xdr:rowOff>21976</xdr:rowOff>
    </xdr:from>
    <xdr:to>
      <xdr:col>6</xdr:col>
      <xdr:colOff>114295</xdr:colOff>
      <xdr:row>5</xdr:row>
      <xdr:rowOff>153795</xdr:rowOff>
    </xdr:to>
    <xdr:grpSp>
      <xdr:nvGrpSpPr>
        <xdr:cNvPr id="2" name="Group 9">
          <a:extLst>
            <a:ext uri="{FF2B5EF4-FFF2-40B4-BE49-F238E27FC236}">
              <a16:creationId xmlns:a16="http://schemas.microsoft.com/office/drawing/2014/main" id="{85DBAA22-BED3-FB41-AB37-31EDF89B2DAD}"/>
            </a:ext>
          </a:extLst>
        </xdr:cNvPr>
        <xdr:cNvGrpSpPr/>
      </xdr:nvGrpSpPr>
      <xdr:grpSpPr>
        <a:xfrm>
          <a:off x="9758119" y="885576"/>
          <a:ext cx="5240576" cy="462019"/>
          <a:chOff x="4749922" y="827312"/>
          <a:chExt cx="3935907" cy="584564"/>
        </a:xfrm>
      </xdr:grpSpPr>
      <xdr:sp macro="" textlink="">
        <xdr:nvSpPr>
          <xdr:cNvPr id="3" name="TextBox 11">
            <a:extLst>
              <a:ext uri="{FF2B5EF4-FFF2-40B4-BE49-F238E27FC236}">
                <a16:creationId xmlns:a16="http://schemas.microsoft.com/office/drawing/2014/main" id="{CD532C7F-3A98-5E55-6F2C-90A3FB043A15}"/>
              </a:ext>
            </a:extLst>
          </xdr:cNvPr>
          <xdr:cNvSpPr txBox="1"/>
        </xdr:nvSpPr>
        <xdr:spPr>
          <a:xfrm>
            <a:off x="4749922" y="840779"/>
            <a:ext cx="1186275" cy="3925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solidFill>
                  <a:schemeClr val="tx1">
                    <a:lumMod val="50000"/>
                    <a:lumOff val="50000"/>
                  </a:schemeClr>
                </a:solidFill>
              </a:rPr>
              <a:t>Non favorable à la DA</a:t>
            </a:r>
          </a:p>
        </xdr:txBody>
      </xdr:sp>
      <xdr:sp macro="" textlink="">
        <xdr:nvSpPr>
          <xdr:cNvPr id="4" name="TextBox 12">
            <a:extLst>
              <a:ext uri="{FF2B5EF4-FFF2-40B4-BE49-F238E27FC236}">
                <a16:creationId xmlns:a16="http://schemas.microsoft.com/office/drawing/2014/main" id="{9BD2112D-8536-C2AF-DCB1-510454DC1B9C}"/>
              </a:ext>
            </a:extLst>
          </xdr:cNvPr>
          <xdr:cNvSpPr txBox="1"/>
        </xdr:nvSpPr>
        <xdr:spPr>
          <a:xfrm>
            <a:off x="7617824" y="827312"/>
            <a:ext cx="1068005" cy="584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solidFill>
                  <a:schemeClr val="tx1">
                    <a:lumMod val="50000"/>
                    <a:lumOff val="50000"/>
                  </a:schemeClr>
                </a:solidFill>
              </a:rPr>
              <a:t>Favorable à la DA</a:t>
            </a:r>
          </a:p>
        </xdr:txBody>
      </xdr:sp>
    </xdr:grpSp>
    <xdr:clientData/>
  </xdr:twoCellAnchor>
  <xdr:twoCellAnchor>
    <xdr:from>
      <xdr:col>1</xdr:col>
      <xdr:colOff>59871</xdr:colOff>
      <xdr:row>2</xdr:row>
      <xdr:rowOff>30808</xdr:rowOff>
    </xdr:from>
    <xdr:to>
      <xdr:col>7</xdr:col>
      <xdr:colOff>634731</xdr:colOff>
      <xdr:row>12</xdr:row>
      <xdr:rowOff>12699</xdr:rowOff>
    </xdr:to>
    <xdr:graphicFrame macro="">
      <xdr:nvGraphicFramePr>
        <xdr:cNvPr id="6" name="Graphique 2">
          <a:extLst>
            <a:ext uri="{FF2B5EF4-FFF2-40B4-BE49-F238E27FC236}">
              <a16:creationId xmlns:a16="http://schemas.microsoft.com/office/drawing/2014/main" id="{CC7D33C3-C05C-C400-BEEA-73176FD9C9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W18"/>
  <sheetViews>
    <sheetView showGridLines="0" zoomScaleNormal="100" workbookViewId="0">
      <selection activeCell="O12" sqref="O12"/>
    </sheetView>
  </sheetViews>
  <sheetFormatPr baseColWidth="10" defaultColWidth="8.6640625" defaultRowHeight="13" x14ac:dyDescent="0.15"/>
  <cols>
    <col min="1" max="1" width="8.6640625" style="1"/>
    <col min="2" max="2" width="17.6640625" style="1" customWidth="1"/>
    <col min="3" max="3" width="55.5" style="1" customWidth="1"/>
    <col min="4" max="4" width="8.6640625" style="1"/>
    <col min="5" max="5" width="22.5" style="1" customWidth="1"/>
    <col min="6" max="7" width="8.6640625" style="1"/>
    <col min="8" max="8" width="10.5" style="1" customWidth="1"/>
    <col min="9" max="16384" width="8.6640625" style="1"/>
  </cols>
  <sheetData>
    <row r="1" spans="1:23" s="11" customFormat="1" ht="16" thickBot="1" x14ac:dyDescent="0.25">
      <c r="B1" s="12"/>
      <c r="E1" s="13" t="s">
        <v>123</v>
      </c>
      <c r="G1" s="14"/>
      <c r="H1" s="15"/>
      <c r="I1" s="15"/>
      <c r="J1" s="15"/>
      <c r="K1" s="15"/>
      <c r="L1" s="15"/>
      <c r="M1" s="15"/>
      <c r="N1" s="15"/>
    </row>
    <row r="2" spans="1:23" s="11" customFormat="1" ht="15" x14ac:dyDescent="0.2">
      <c r="A2" s="16" t="s">
        <v>124</v>
      </c>
      <c r="B2" s="17"/>
      <c r="C2" s="18"/>
      <c r="D2" s="19" t="s">
        <v>125</v>
      </c>
      <c r="E2" s="20" t="s">
        <v>128</v>
      </c>
      <c r="F2" s="21"/>
      <c r="G2" s="21"/>
      <c r="H2" s="21"/>
      <c r="I2" s="21"/>
      <c r="J2" s="22"/>
      <c r="K2" s="22"/>
      <c r="L2" s="22"/>
      <c r="M2" s="22"/>
      <c r="N2" s="22"/>
      <c r="O2" s="13"/>
      <c r="P2" s="13"/>
      <c r="Q2" s="13"/>
      <c r="R2" s="13"/>
      <c r="S2" s="13"/>
      <c r="T2" s="13"/>
      <c r="U2" s="13"/>
      <c r="V2" s="13"/>
      <c r="W2" s="13"/>
    </row>
    <row r="3" spans="1:23" s="11" customFormat="1" ht="15" x14ac:dyDescent="0.2">
      <c r="A3" s="23" t="s">
        <v>126</v>
      </c>
      <c r="B3" s="24"/>
      <c r="C3" s="25"/>
      <c r="D3" s="21"/>
      <c r="E3" s="26"/>
      <c r="F3" s="21"/>
      <c r="G3" s="21"/>
      <c r="H3" s="21"/>
      <c r="I3" s="21"/>
      <c r="J3" s="22"/>
      <c r="K3" s="22"/>
      <c r="L3" s="22"/>
      <c r="M3" s="22"/>
      <c r="N3" s="22"/>
      <c r="O3" s="13"/>
      <c r="P3" s="13"/>
      <c r="Q3" s="13"/>
      <c r="R3" s="13"/>
      <c r="S3" s="13"/>
      <c r="T3" s="13"/>
      <c r="U3" s="13"/>
      <c r="V3" s="13"/>
      <c r="W3" s="13"/>
    </row>
    <row r="4" spans="1:23" s="11" customFormat="1" ht="16" thickBot="1" x14ac:dyDescent="0.25">
      <c r="A4" s="27" t="s">
        <v>127</v>
      </c>
      <c r="B4" s="28"/>
      <c r="C4" s="29"/>
      <c r="D4" s="30"/>
      <c r="E4" s="31"/>
      <c r="F4" s="21"/>
      <c r="G4" s="21"/>
      <c r="H4" s="21"/>
      <c r="I4" s="21"/>
      <c r="J4" s="22"/>
      <c r="K4" s="22"/>
      <c r="L4" s="22"/>
      <c r="M4" s="22"/>
      <c r="N4" s="22"/>
      <c r="O4" s="13"/>
      <c r="P4" s="13"/>
      <c r="Q4" s="13"/>
      <c r="R4" s="13"/>
      <c r="S4" s="13"/>
      <c r="T4" s="13"/>
      <c r="U4" s="13"/>
      <c r="V4" s="13"/>
      <c r="W4" s="13"/>
    </row>
    <row r="5" spans="1:23" s="11" customFormat="1" ht="15" x14ac:dyDescent="0.2">
      <c r="E5" s="13"/>
      <c r="G5" s="14"/>
      <c r="H5" s="15"/>
      <c r="I5" s="15"/>
      <c r="J5" s="15"/>
      <c r="K5" s="15"/>
      <c r="L5" s="15"/>
      <c r="M5" s="15"/>
      <c r="N5" s="15"/>
    </row>
    <row r="7" spans="1:23" x14ac:dyDescent="0.15">
      <c r="A7" s="5" t="s">
        <v>24</v>
      </c>
    </row>
    <row r="8" spans="1:23" x14ac:dyDescent="0.15">
      <c r="A8" s="2"/>
    </row>
    <row r="9" spans="1:23" x14ac:dyDescent="0.15">
      <c r="A9" s="1" t="s">
        <v>49</v>
      </c>
    </row>
    <row r="11" spans="1:23" x14ac:dyDescent="0.15">
      <c r="A11" s="84" t="s">
        <v>87</v>
      </c>
      <c r="B11" s="84"/>
      <c r="C11" s="84"/>
      <c r="D11" s="84"/>
      <c r="E11" s="84"/>
      <c r="F11" s="84"/>
      <c r="G11" s="84"/>
      <c r="H11" s="84"/>
      <c r="I11" s="84"/>
      <c r="J11" s="84"/>
      <c r="K11" s="84"/>
      <c r="L11" s="84"/>
      <c r="M11" s="84"/>
    </row>
    <row r="12" spans="1:23" x14ac:dyDescent="0.15">
      <c r="A12" s="84"/>
      <c r="B12" s="84"/>
      <c r="C12" s="84"/>
      <c r="D12" s="84"/>
      <c r="E12" s="84"/>
      <c r="F12" s="84"/>
      <c r="G12" s="84"/>
      <c r="H12" s="84"/>
      <c r="I12" s="84"/>
      <c r="J12" s="84"/>
      <c r="K12" s="84"/>
      <c r="L12" s="84"/>
      <c r="M12" s="84"/>
    </row>
    <row r="13" spans="1:23" x14ac:dyDescent="0.15">
      <c r="A13" s="84"/>
      <c r="B13" s="84"/>
      <c r="C13" s="84"/>
      <c r="D13" s="84"/>
      <c r="E13" s="84"/>
      <c r="F13" s="84"/>
      <c r="G13" s="84"/>
      <c r="H13" s="84"/>
      <c r="I13" s="84"/>
      <c r="J13" s="84"/>
      <c r="K13" s="84"/>
      <c r="L13" s="84"/>
      <c r="M13" s="84"/>
    </row>
    <row r="14" spans="1:23" ht="164" customHeight="1" x14ac:dyDescent="0.15">
      <c r="A14" s="84"/>
      <c r="B14" s="84"/>
      <c r="C14" s="84"/>
      <c r="D14" s="84"/>
      <c r="E14" s="84"/>
      <c r="F14" s="84"/>
      <c r="G14" s="84"/>
      <c r="H14" s="84"/>
      <c r="I14" s="84"/>
      <c r="J14" s="84"/>
      <c r="K14" s="84"/>
      <c r="L14" s="84"/>
      <c r="M14" s="84"/>
    </row>
    <row r="16" spans="1:23" ht="34.25" customHeight="1" x14ac:dyDescent="0.15">
      <c r="A16" s="84" t="s">
        <v>25</v>
      </c>
      <c r="B16" s="84"/>
      <c r="C16" s="84"/>
      <c r="D16" s="84"/>
      <c r="E16" s="84"/>
      <c r="F16" s="84"/>
      <c r="G16" s="84"/>
      <c r="H16" s="6" t="s">
        <v>88</v>
      </c>
      <c r="I16" s="4"/>
      <c r="J16" s="4"/>
      <c r="K16" s="4"/>
      <c r="L16" s="4"/>
      <c r="M16" s="4"/>
    </row>
    <row r="18" spans="1:13" ht="47" customHeight="1" x14ac:dyDescent="0.15">
      <c r="A18" s="85" t="s">
        <v>69</v>
      </c>
      <c r="B18" s="85"/>
      <c r="C18" s="85"/>
      <c r="D18" s="85"/>
      <c r="E18" s="85"/>
      <c r="F18" s="85"/>
      <c r="G18" s="85"/>
      <c r="H18" s="85"/>
      <c r="I18" s="85"/>
      <c r="J18" s="85"/>
      <c r="K18" s="85"/>
      <c r="L18" s="85"/>
      <c r="M18" s="85"/>
    </row>
  </sheetData>
  <mergeCells count="3">
    <mergeCell ref="A11:M14"/>
    <mergeCell ref="A18:M18"/>
    <mergeCell ref="A16:G16"/>
  </mergeCells>
  <conditionalFormatting sqref="B2:B4">
    <cfRule type="cellIs" dxfId="0" priority="1" operator="equal">
      <formula>0</formula>
    </cfRule>
  </conditionalFormatting>
  <hyperlinks>
    <hyperlink ref="H16" location="'Control Environment'!F13" display="Colonne F" xr:uid="{00000000-0004-0000-0000-000000000000}"/>
  </hyperlinks>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1"/>
  <sheetViews>
    <sheetView zoomScaleNormal="100" workbookViewId="0"/>
  </sheetViews>
  <sheetFormatPr baseColWidth="10" defaultColWidth="8.83203125" defaultRowHeight="13" x14ac:dyDescent="0.15"/>
  <sheetData>
    <row r="1" spans="1:4" x14ac:dyDescent="0.15">
      <c r="A1" t="s">
        <v>41</v>
      </c>
      <c r="B1" t="s">
        <v>42</v>
      </c>
      <c r="C1" t="s">
        <v>43</v>
      </c>
      <c r="D1" t="s">
        <v>44</v>
      </c>
    </row>
  </sheetData>
  <pageMargins left="0.7" right="0.7" top="0.7"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1"/>
  <sheetViews>
    <sheetView zoomScaleNormal="100" workbookViewId="0"/>
  </sheetViews>
  <sheetFormatPr baseColWidth="10" defaultColWidth="8.83203125" defaultRowHeight="13" x14ac:dyDescent="0.15"/>
  <sheetData>
    <row r="1" spans="1:4" x14ac:dyDescent="0.15">
      <c r="A1" t="s">
        <v>45</v>
      </c>
      <c r="B1" t="s">
        <v>46</v>
      </c>
      <c r="C1" t="s">
        <v>47</v>
      </c>
      <c r="D1" t="s">
        <v>48</v>
      </c>
    </row>
  </sheetData>
  <pageMargins left="0.7" right="0.7" top="0.7"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1"/>
  <dimension ref="A2:M57"/>
  <sheetViews>
    <sheetView showGridLines="0" tabSelected="1" zoomScaleNormal="100" workbookViewId="0">
      <selection activeCell="E16" sqref="E16"/>
    </sheetView>
  </sheetViews>
  <sheetFormatPr baseColWidth="10" defaultColWidth="9.33203125" defaultRowHeight="13" x14ac:dyDescent="0.15"/>
  <cols>
    <col min="1" max="1" width="90.5" style="41" customWidth="1"/>
    <col min="2" max="2" width="10.1640625" style="41" customWidth="1"/>
    <col min="3" max="3" width="9.33203125" style="41"/>
    <col min="4" max="4" width="34.6640625" style="41" customWidth="1"/>
    <col min="5" max="5" width="48.33203125" style="42" customWidth="1"/>
    <col min="6" max="6" width="8.33203125" style="41" customWidth="1"/>
    <col min="7" max="7" width="12.5" style="41" customWidth="1"/>
    <col min="8" max="8" width="14.33203125" style="43" customWidth="1"/>
    <col min="9" max="10" width="9.33203125" style="44"/>
    <col min="11" max="12" width="9.33203125" style="45"/>
    <col min="13" max="16384" width="9.33203125" style="41"/>
  </cols>
  <sheetData>
    <row r="2" spans="1:13" x14ac:dyDescent="0.15">
      <c r="A2" s="87" t="s">
        <v>50</v>
      </c>
      <c r="B2" s="88"/>
      <c r="C2" s="88"/>
      <c r="D2" s="88"/>
      <c r="E2" s="89"/>
    </row>
    <row r="3" spans="1:13" x14ac:dyDescent="0.15">
      <c r="E3" s="46"/>
      <c r="F3" s="47"/>
      <c r="G3" s="47"/>
    </row>
    <row r="4" spans="1:13" ht="42.75" customHeight="1" x14ac:dyDescent="0.15">
      <c r="A4" s="86" t="s">
        <v>51</v>
      </c>
      <c r="B4" s="86"/>
      <c r="K4" s="48"/>
    </row>
    <row r="5" spans="1:13" ht="13.25" customHeight="1" x14ac:dyDescent="0.15">
      <c r="A5" s="86"/>
      <c r="B5" s="86"/>
      <c r="K5" s="48"/>
      <c r="L5" s="48"/>
    </row>
    <row r="6" spans="1:13" ht="13.25" customHeight="1" x14ac:dyDescent="0.15">
      <c r="A6" s="86"/>
      <c r="B6" s="86"/>
      <c r="K6" s="48"/>
      <c r="L6" s="48"/>
    </row>
    <row r="7" spans="1:13" ht="13.25" customHeight="1" x14ac:dyDescent="0.15">
      <c r="A7" s="86"/>
      <c r="B7" s="86"/>
      <c r="K7" s="48"/>
      <c r="L7" s="48"/>
    </row>
    <row r="8" spans="1:13" ht="13.25" customHeight="1" x14ac:dyDescent="0.15">
      <c r="A8" s="86"/>
      <c r="B8" s="86"/>
      <c r="K8" s="48"/>
    </row>
    <row r="9" spans="1:13" ht="13.25" customHeight="1" x14ac:dyDescent="0.15">
      <c r="A9" s="49"/>
      <c r="B9" s="49"/>
      <c r="K9" s="48"/>
    </row>
    <row r="10" spans="1:13" ht="15" x14ac:dyDescent="0.15">
      <c r="A10" s="49" t="s">
        <v>52</v>
      </c>
      <c r="B10" s="49"/>
      <c r="K10" s="48"/>
    </row>
    <row r="11" spans="1:13" ht="13.25" customHeight="1" x14ac:dyDescent="0.15">
      <c r="A11" s="49"/>
      <c r="B11" s="49"/>
      <c r="E11" s="90" t="s">
        <v>56</v>
      </c>
      <c r="K11" s="48"/>
    </row>
    <row r="12" spans="1:13" x14ac:dyDescent="0.15">
      <c r="A12" s="50"/>
      <c r="E12" s="90"/>
      <c r="K12" s="48"/>
    </row>
    <row r="13" spans="1:13" x14ac:dyDescent="0.15">
      <c r="A13" s="50"/>
      <c r="K13" s="48"/>
    </row>
    <row r="14" spans="1:13" s="42" customFormat="1" ht="28" x14ac:dyDescent="0.15">
      <c r="A14" s="51" t="s">
        <v>53</v>
      </c>
      <c r="B14" s="51" t="s">
        <v>21</v>
      </c>
      <c r="C14" s="51" t="s">
        <v>0</v>
      </c>
      <c r="D14" s="51" t="s">
        <v>55</v>
      </c>
      <c r="E14" s="51" t="s">
        <v>54</v>
      </c>
      <c r="G14" s="52" t="s">
        <v>23</v>
      </c>
      <c r="H14" s="53" t="s">
        <v>132</v>
      </c>
      <c r="K14" s="48"/>
      <c r="L14" s="54"/>
    </row>
    <row r="15" spans="1:13" ht="42" x14ac:dyDescent="0.15">
      <c r="A15" s="55" t="s">
        <v>57</v>
      </c>
      <c r="B15" s="56" t="s">
        <v>3</v>
      </c>
      <c r="C15" s="55"/>
      <c r="D15" s="55" t="s">
        <v>58</v>
      </c>
      <c r="E15" s="66" t="str">
        <f>IF(B15="Non","- Nombre importants d’interface à contrôler
- Exposition à la contagion des anomalies en cas de faiblesse de contrôle","")</f>
        <v>- Nombre importants d’interface à contrôler
- Exposition à la contagion des anomalies en cas de faiblesse de contrôle</v>
      </c>
      <c r="G15" s="57">
        <v>3</v>
      </c>
      <c r="H15" s="69">
        <f>IF(B15="Non",0,G15)</f>
        <v>0</v>
      </c>
      <c r="K15" s="48"/>
    </row>
    <row r="16" spans="1:13" ht="14" x14ac:dyDescent="0.15">
      <c r="A16" s="55" t="s">
        <v>59</v>
      </c>
      <c r="B16" s="56" t="s">
        <v>3</v>
      </c>
      <c r="C16" s="55"/>
      <c r="D16" s="55" t="s">
        <v>60</v>
      </c>
      <c r="E16" s="66" t="str">
        <f>IF(B16="Non","- Continuité d’activité et capacité d’évolution du SI","")</f>
        <v>- Continuité d’activité et capacité d’évolution du SI</v>
      </c>
      <c r="G16" s="57">
        <v>3</v>
      </c>
      <c r="H16" s="69">
        <f t="shared" ref="H16:H24" si="0">IF(B16="Non",0,G16)</f>
        <v>0</v>
      </c>
      <c r="K16" s="48"/>
      <c r="L16" s="48"/>
      <c r="M16" s="47"/>
    </row>
    <row r="17" spans="1:13" ht="28" x14ac:dyDescent="0.15">
      <c r="A17" s="55" t="s">
        <v>68</v>
      </c>
      <c r="B17" s="56" t="s">
        <v>2</v>
      </c>
      <c r="C17" s="55"/>
      <c r="D17" s="55" t="s">
        <v>60</v>
      </c>
      <c r="E17" s="66" t="str">
        <f>IF(B17="Non","- Accès aux données : fichiers extra-système peu sécurisés
- Intégrité : données et calculs ouverts et non protégés","")</f>
        <v/>
      </c>
      <c r="G17" s="57">
        <v>3</v>
      </c>
      <c r="H17" s="69">
        <f t="shared" si="0"/>
        <v>3</v>
      </c>
      <c r="K17" s="48"/>
      <c r="L17" s="48"/>
      <c r="M17" s="47"/>
    </row>
    <row r="18" spans="1:13" ht="14" x14ac:dyDescent="0.15">
      <c r="A18" s="55" t="s">
        <v>61</v>
      </c>
      <c r="B18" s="56" t="s">
        <v>2</v>
      </c>
      <c r="C18" s="55"/>
      <c r="D18" s="55" t="s">
        <v>60</v>
      </c>
      <c r="E18" s="66" t="str">
        <f>IF(B18="Non","'- Connaissance des applications sources et des traitements
- Maitrise des risques liés aux évolutions du SI","")</f>
        <v/>
      </c>
      <c r="G18" s="57">
        <v>2</v>
      </c>
      <c r="H18" s="69">
        <f t="shared" si="0"/>
        <v>2</v>
      </c>
      <c r="K18" s="58"/>
      <c r="L18" s="48"/>
      <c r="M18" s="47"/>
    </row>
    <row r="19" spans="1:13" ht="14" x14ac:dyDescent="0.15">
      <c r="A19" s="55" t="s">
        <v>62</v>
      </c>
      <c r="B19" s="56" t="s">
        <v>2</v>
      </c>
      <c r="C19" s="55"/>
      <c r="D19" s="55" t="s">
        <v>60</v>
      </c>
      <c r="E19" s="66" t="str">
        <f>IF(B19="Non","'- Connaissance des applications sources et des traitements
- Maitrise des risques liés aux évolutions du SI","")</f>
        <v/>
      </c>
      <c r="G19" s="57">
        <v>3</v>
      </c>
      <c r="H19" s="69">
        <f t="shared" si="0"/>
        <v>3</v>
      </c>
      <c r="K19" s="58"/>
    </row>
    <row r="20" spans="1:13" ht="14" x14ac:dyDescent="0.15">
      <c r="A20" s="55" t="s">
        <v>63</v>
      </c>
      <c r="B20" s="56" t="s">
        <v>2</v>
      </c>
      <c r="C20" s="55"/>
      <c r="D20" s="55" t="s">
        <v>60</v>
      </c>
      <c r="E20" s="66" t="str">
        <f>IF(B20="Non","'- Connaissance des applications sources et des traitements
- Maitrise des risques liés aux évolutions du SI","")</f>
        <v/>
      </c>
      <c r="G20" s="57">
        <v>1</v>
      </c>
      <c r="H20" s="69">
        <f t="shared" si="0"/>
        <v>1</v>
      </c>
      <c r="K20" s="58"/>
    </row>
    <row r="21" spans="1:13" ht="28" x14ac:dyDescent="0.15">
      <c r="A21" s="55" t="s">
        <v>67</v>
      </c>
      <c r="B21" s="56" t="s">
        <v>2</v>
      </c>
      <c r="C21" s="55"/>
      <c r="D21" s="55" t="s">
        <v>60</v>
      </c>
      <c r="E21" s="67" t="str">
        <f>IF(B21="Non","Mise en place de contrôles automatiques et sécurisation des calculs et de l’accès aux données","")</f>
        <v/>
      </c>
      <c r="G21" s="57">
        <v>25</v>
      </c>
      <c r="H21" s="69">
        <f t="shared" si="0"/>
        <v>25</v>
      </c>
      <c r="K21" s="60"/>
    </row>
    <row r="22" spans="1:13" ht="14" x14ac:dyDescent="0.15">
      <c r="A22" s="55" t="s">
        <v>64</v>
      </c>
      <c r="B22" s="56" t="s">
        <v>2</v>
      </c>
      <c r="C22" s="55"/>
      <c r="D22" s="55" t="s">
        <v>60</v>
      </c>
      <c r="E22" s="67" t="str">
        <f>IF(B22="Non","Mise en place de contrôles automatiques et sécurisation des calculs et de l’accès aux données","")</f>
        <v/>
      </c>
      <c r="G22" s="57">
        <v>25</v>
      </c>
      <c r="H22" s="69">
        <f t="shared" si="0"/>
        <v>25</v>
      </c>
      <c r="K22" s="48"/>
    </row>
    <row r="23" spans="1:13" ht="14" x14ac:dyDescent="0.15">
      <c r="A23" s="55" t="s">
        <v>66</v>
      </c>
      <c r="B23" s="56" t="s">
        <v>2</v>
      </c>
      <c r="C23" s="55"/>
      <c r="D23" s="55" t="s">
        <v>60</v>
      </c>
      <c r="E23" s="68" t="str">
        <f>IF(B23="Non","Accès au données : Les données sont sécurisées et ne peuvent être accédées ni modifiées dans le cadre de l’interface","")</f>
        <v/>
      </c>
      <c r="G23" s="57">
        <v>15</v>
      </c>
      <c r="H23" s="69">
        <f t="shared" si="0"/>
        <v>15</v>
      </c>
      <c r="K23" s="48"/>
    </row>
    <row r="24" spans="1:13" ht="14" x14ac:dyDescent="0.15">
      <c r="A24" s="55" t="s">
        <v>65</v>
      </c>
      <c r="B24" s="56" t="s">
        <v>2</v>
      </c>
      <c r="C24" s="55"/>
      <c r="D24" s="55" t="s">
        <v>60</v>
      </c>
      <c r="E24" s="67" t="str">
        <f>IF(B24="Non","Intégrité et exhaustivité des données : les données issues des interfaces sont complètes et n’ont pu être corrompues","")</f>
        <v/>
      </c>
      <c r="G24" s="57">
        <v>20</v>
      </c>
      <c r="H24" s="69">
        <f t="shared" si="0"/>
        <v>20</v>
      </c>
      <c r="K24" s="48"/>
    </row>
    <row r="25" spans="1:13" x14ac:dyDescent="0.15">
      <c r="G25" s="61">
        <f>SUM(G15:G24)</f>
        <v>100</v>
      </c>
      <c r="H25" s="70">
        <f>SUM(H15:H24)</f>
        <v>94</v>
      </c>
      <c r="K25" s="58"/>
    </row>
    <row r="26" spans="1:13" x14ac:dyDescent="0.15">
      <c r="H26" s="62"/>
      <c r="K26" s="60"/>
    </row>
    <row r="27" spans="1:13" x14ac:dyDescent="0.15">
      <c r="H27" s="62"/>
      <c r="K27" s="58"/>
    </row>
    <row r="28" spans="1:13" x14ac:dyDescent="0.15">
      <c r="H28" s="62"/>
      <c r="K28" s="60"/>
    </row>
    <row r="29" spans="1:13" x14ac:dyDescent="0.15">
      <c r="H29" s="62"/>
      <c r="K29" s="48"/>
    </row>
    <row r="30" spans="1:13" x14ac:dyDescent="0.15">
      <c r="H30" s="62"/>
      <c r="K30" s="48"/>
    </row>
    <row r="31" spans="1:13" x14ac:dyDescent="0.15">
      <c r="H31" s="62"/>
      <c r="K31" s="48"/>
    </row>
    <row r="32" spans="1:13" x14ac:dyDescent="0.15">
      <c r="H32" s="62"/>
      <c r="K32" s="48"/>
    </row>
    <row r="33" spans="8:13" x14ac:dyDescent="0.15">
      <c r="H33" s="62"/>
      <c r="K33" s="48"/>
    </row>
    <row r="34" spans="8:13" x14ac:dyDescent="0.15">
      <c r="H34" s="62"/>
      <c r="K34" s="48"/>
    </row>
    <row r="35" spans="8:13" x14ac:dyDescent="0.15">
      <c r="H35" s="62"/>
      <c r="K35" s="48"/>
    </row>
    <row r="36" spans="8:13" x14ac:dyDescent="0.15">
      <c r="H36" s="62"/>
    </row>
    <row r="37" spans="8:13" x14ac:dyDescent="0.15">
      <c r="H37" s="62"/>
    </row>
    <row r="38" spans="8:13" x14ac:dyDescent="0.15">
      <c r="H38" s="62"/>
    </row>
    <row r="39" spans="8:13" x14ac:dyDescent="0.15">
      <c r="H39" s="62"/>
    </row>
    <row r="40" spans="8:13" x14ac:dyDescent="0.15">
      <c r="H40" s="62"/>
    </row>
    <row r="41" spans="8:13" x14ac:dyDescent="0.15">
      <c r="H41" s="62"/>
    </row>
    <row r="42" spans="8:13" x14ac:dyDescent="0.15">
      <c r="H42" s="62"/>
    </row>
    <row r="43" spans="8:13" x14ac:dyDescent="0.15">
      <c r="H43" s="62"/>
    </row>
    <row r="44" spans="8:13" x14ac:dyDescent="0.15">
      <c r="H44" s="62"/>
      <c r="K44" s="48"/>
      <c r="L44" s="48"/>
      <c r="M44" s="47"/>
    </row>
    <row r="45" spans="8:13" x14ac:dyDescent="0.15">
      <c r="H45" s="62"/>
      <c r="K45" s="48"/>
      <c r="L45" s="48"/>
      <c r="M45" s="47"/>
    </row>
    <row r="46" spans="8:13" x14ac:dyDescent="0.15">
      <c r="H46" s="62"/>
      <c r="K46" s="63"/>
      <c r="L46" s="48"/>
      <c r="M46" s="47"/>
    </row>
    <row r="47" spans="8:13" x14ac:dyDescent="0.15">
      <c r="H47" s="62"/>
      <c r="K47" s="63"/>
      <c r="L47" s="48"/>
      <c r="M47" s="47"/>
    </row>
    <row r="48" spans="8:13" x14ac:dyDescent="0.15">
      <c r="K48" s="64"/>
      <c r="L48" s="48"/>
      <c r="M48" s="47"/>
    </row>
    <row r="49" spans="8:13" x14ac:dyDescent="0.15">
      <c r="K49" s="65"/>
      <c r="L49" s="48"/>
      <c r="M49" s="47"/>
    </row>
    <row r="50" spans="8:13" x14ac:dyDescent="0.15">
      <c r="K50" s="48"/>
      <c r="L50" s="48"/>
      <c r="M50" s="47"/>
    </row>
    <row r="51" spans="8:13" x14ac:dyDescent="0.15">
      <c r="K51" s="48"/>
      <c r="L51" s="48"/>
      <c r="M51" s="47"/>
    </row>
    <row r="52" spans="8:13" x14ac:dyDescent="0.15">
      <c r="K52" s="48"/>
      <c r="L52" s="48"/>
      <c r="M52" s="47"/>
    </row>
    <row r="53" spans="8:13" x14ac:dyDescent="0.15">
      <c r="K53" s="48"/>
      <c r="L53" s="48"/>
      <c r="M53" s="47"/>
    </row>
    <row r="54" spans="8:13" x14ac:dyDescent="0.15">
      <c r="K54" s="48"/>
      <c r="L54" s="48"/>
      <c r="M54" s="47"/>
    </row>
    <row r="55" spans="8:13" x14ac:dyDescent="0.15">
      <c r="K55" s="48"/>
      <c r="L55" s="48"/>
      <c r="M55" s="47"/>
    </row>
    <row r="56" spans="8:13" x14ac:dyDescent="0.15">
      <c r="K56" s="48"/>
      <c r="L56" s="48"/>
      <c r="M56" s="47"/>
    </row>
    <row r="57" spans="8:13" x14ac:dyDescent="0.15">
      <c r="H57" s="62"/>
      <c r="K57" s="48"/>
      <c r="L57" s="48"/>
      <c r="M57" s="47"/>
    </row>
  </sheetData>
  <sheetProtection sheet="1" formatCells="0" formatColumns="0" formatRows="0" insertHyperlinks="0" sort="0" autoFilter="0" pivotTables="0"/>
  <mergeCells count="3">
    <mergeCell ref="A4:B8"/>
    <mergeCell ref="A2:E2"/>
    <mergeCell ref="E11:E12"/>
  </mergeCells>
  <pageMargins left="0.75" right="0.75" top="1" bottom="1" header="0.5" footer="0.5"/>
  <pageSetup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Jauge!$A$3:$A$5</xm:f>
          </x14:formula1>
          <xm:sqref>B15:B24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2:O36"/>
  <sheetViews>
    <sheetView showGridLines="0" topLeftCell="D1" zoomScaleNormal="100" workbookViewId="0">
      <selection activeCell="E16" sqref="E16:E24"/>
    </sheetView>
  </sheetViews>
  <sheetFormatPr baseColWidth="10" defaultColWidth="9.33203125" defaultRowHeight="13" x14ac:dyDescent="0.15"/>
  <cols>
    <col min="1" max="1" width="69.5" style="41" customWidth="1"/>
    <col min="2" max="2" width="12.6640625" style="41" bestFit="1" customWidth="1"/>
    <col min="3" max="3" width="9.5" style="41" bestFit="1" customWidth="1"/>
    <col min="4" max="4" width="28.6640625" style="41" customWidth="1"/>
    <col min="5" max="5" width="56.5" style="41" customWidth="1"/>
    <col min="6" max="6" width="8.5" style="41" customWidth="1"/>
    <col min="7" max="7" width="11.6640625" style="41" customWidth="1"/>
    <col min="8" max="8" width="15.1640625" style="41" customWidth="1"/>
    <col min="9" max="9" width="27.6640625" style="45" customWidth="1"/>
    <col min="10" max="11" width="9.33203125" style="44"/>
    <col min="12" max="14" width="9.33203125" style="43"/>
    <col min="15" max="15" width="9.33203125" style="45"/>
    <col min="16" max="16384" width="9.33203125" style="41"/>
  </cols>
  <sheetData>
    <row r="2" spans="1:15" x14ac:dyDescent="0.15">
      <c r="A2" s="87" t="s">
        <v>70</v>
      </c>
      <c r="B2" s="88"/>
      <c r="C2" s="88"/>
      <c r="D2" s="88"/>
      <c r="E2" s="89"/>
    </row>
    <row r="3" spans="1:15" x14ac:dyDescent="0.15">
      <c r="A3" s="44"/>
      <c r="B3" s="44"/>
      <c r="C3" s="44"/>
      <c r="D3" s="44"/>
    </row>
    <row r="4" spans="1:15" ht="42.75" customHeight="1" x14ac:dyDescent="0.15">
      <c r="A4" s="86" t="s">
        <v>106</v>
      </c>
      <c r="B4" s="86"/>
      <c r="L4" s="62"/>
    </row>
    <row r="5" spans="1:15" ht="13.25" customHeight="1" x14ac:dyDescent="0.15">
      <c r="A5" s="86"/>
      <c r="B5" s="86"/>
      <c r="L5" s="48"/>
      <c r="M5" s="48"/>
    </row>
    <row r="6" spans="1:15" ht="13.25" customHeight="1" x14ac:dyDescent="0.15">
      <c r="A6" s="86"/>
      <c r="B6" s="86"/>
      <c r="I6" s="43"/>
      <c r="L6" s="48"/>
      <c r="M6" s="48"/>
    </row>
    <row r="7" spans="1:15" ht="13.25" customHeight="1" x14ac:dyDescent="0.15">
      <c r="A7" s="86"/>
      <c r="B7" s="86"/>
      <c r="I7" s="43"/>
      <c r="L7" s="48"/>
      <c r="M7" s="48"/>
    </row>
    <row r="8" spans="1:15" ht="13.25" customHeight="1" x14ac:dyDescent="0.15">
      <c r="A8" s="86"/>
      <c r="B8" s="86"/>
      <c r="I8" s="43"/>
      <c r="L8" s="62"/>
    </row>
    <row r="9" spans="1:15" ht="13.25" customHeight="1" x14ac:dyDescent="0.15">
      <c r="A9" s="49"/>
      <c r="B9" s="49"/>
      <c r="I9" s="43"/>
      <c r="L9" s="62"/>
    </row>
    <row r="10" spans="1:15" ht="13.25" customHeight="1" x14ac:dyDescent="0.15">
      <c r="A10" s="49" t="s">
        <v>20</v>
      </c>
      <c r="B10" s="49"/>
      <c r="I10" s="43"/>
      <c r="L10" s="62"/>
    </row>
    <row r="11" spans="1:15" ht="13.25" customHeight="1" x14ac:dyDescent="0.15">
      <c r="A11" s="49"/>
      <c r="B11" s="49"/>
      <c r="E11" s="91" t="s">
        <v>86</v>
      </c>
      <c r="I11" s="43"/>
      <c r="L11" s="62"/>
    </row>
    <row r="12" spans="1:15" ht="14" x14ac:dyDescent="0.15">
      <c r="A12" s="49"/>
      <c r="B12" s="49"/>
      <c r="E12" s="91"/>
      <c r="I12" s="43"/>
    </row>
    <row r="13" spans="1:15" ht="14" x14ac:dyDescent="0.15">
      <c r="A13" s="49"/>
      <c r="B13" s="49"/>
      <c r="E13" s="72"/>
      <c r="I13" s="43"/>
    </row>
    <row r="14" spans="1:15" x14ac:dyDescent="0.15">
      <c r="I14" s="43"/>
    </row>
    <row r="15" spans="1:15" s="42" customFormat="1" ht="28" x14ac:dyDescent="0.15">
      <c r="A15" s="51" t="s">
        <v>53</v>
      </c>
      <c r="B15" s="51" t="s">
        <v>21</v>
      </c>
      <c r="C15" s="51" t="s">
        <v>1</v>
      </c>
      <c r="D15" s="51" t="s">
        <v>55</v>
      </c>
      <c r="E15" s="51" t="s">
        <v>54</v>
      </c>
      <c r="G15" s="52" t="s">
        <v>23</v>
      </c>
      <c r="H15" s="53" t="s">
        <v>132</v>
      </c>
      <c r="I15" s="62"/>
      <c r="L15" s="73"/>
      <c r="M15" s="73"/>
      <c r="N15" s="73"/>
      <c r="O15" s="54"/>
    </row>
    <row r="16" spans="1:15" s="42" customFormat="1" ht="42" x14ac:dyDescent="0.15">
      <c r="A16" s="74" t="s">
        <v>71</v>
      </c>
      <c r="B16" s="75" t="s">
        <v>3</v>
      </c>
      <c r="C16" s="75"/>
      <c r="D16" s="75" t="s">
        <v>72</v>
      </c>
      <c r="E16" s="67" t="str">
        <f>IF(B16="Non","Connaissance des parties prenantes afin d’apprécier la maîtrise de :
- Rôles et responsabilités des actions et des contrôles
- Séparation des tâches","")</f>
        <v>Connaissance des parties prenantes afin d’apprécier la maîtrise de :
- Rôles et responsabilités des actions et des contrôles
- Séparation des tâches</v>
      </c>
      <c r="G16" s="57">
        <v>10</v>
      </c>
      <c r="H16" s="69">
        <f>IF(B16="Non",0,G16)</f>
        <v>0</v>
      </c>
      <c r="I16" s="76"/>
      <c r="L16" s="73"/>
      <c r="M16" s="73"/>
      <c r="N16" s="73"/>
      <c r="O16" s="54"/>
    </row>
    <row r="17" spans="1:15" s="42" customFormat="1" ht="14" x14ac:dyDescent="0.15">
      <c r="A17" s="74" t="s">
        <v>73</v>
      </c>
      <c r="B17" s="75" t="s">
        <v>2</v>
      </c>
      <c r="C17" s="75"/>
      <c r="D17" s="75" t="s">
        <v>74</v>
      </c>
      <c r="E17" s="66" t="str">
        <f>IF(B17="Non","- Centralisation des décisions en lien avec la stratégie de l’entreprise 
- Mise en place de points de contrôle et de reporting par la direction","")</f>
        <v/>
      </c>
      <c r="G17" s="57">
        <v>10</v>
      </c>
      <c r="H17" s="69">
        <f t="shared" ref="H17:H24" si="0">IF(B17="Non",0,G17)</f>
        <v>10</v>
      </c>
      <c r="I17" s="76"/>
      <c r="L17" s="73"/>
      <c r="M17" s="73"/>
      <c r="N17" s="73"/>
      <c r="O17" s="54"/>
    </row>
    <row r="18" spans="1:15" s="42" customFormat="1" ht="14" x14ac:dyDescent="0.15">
      <c r="A18" s="74" t="s">
        <v>75</v>
      </c>
      <c r="B18" s="75" t="s">
        <v>2</v>
      </c>
      <c r="C18" s="75"/>
      <c r="D18" s="75" t="s">
        <v>74</v>
      </c>
      <c r="E18" s="67" t="str">
        <f>IF(B18="Non","Identification du niveau de contrôle","")</f>
        <v/>
      </c>
      <c r="G18" s="57">
        <v>15</v>
      </c>
      <c r="H18" s="69">
        <f t="shared" si="0"/>
        <v>15</v>
      </c>
      <c r="I18" s="76"/>
      <c r="L18" s="73"/>
      <c r="M18" s="73"/>
      <c r="N18" s="73"/>
      <c r="O18" s="54"/>
    </row>
    <row r="19" spans="1:15" s="42" customFormat="1" ht="28" x14ac:dyDescent="0.15">
      <c r="A19" s="74" t="s">
        <v>76</v>
      </c>
      <c r="B19" s="75" t="s">
        <v>2</v>
      </c>
      <c r="C19" s="75"/>
      <c r="D19" s="59" t="s">
        <v>77</v>
      </c>
      <c r="E19" s="67" t="str">
        <f>IF(B19="Non","Maîtrise et coordination des actions de sensibilisation et de surveillance de la sécurité de l’information","")</f>
        <v/>
      </c>
      <c r="G19" s="57">
        <v>15</v>
      </c>
      <c r="H19" s="69">
        <f t="shared" si="0"/>
        <v>15</v>
      </c>
      <c r="I19" s="76"/>
      <c r="L19" s="73"/>
      <c r="M19" s="73"/>
      <c r="N19" s="73"/>
      <c r="O19" s="54"/>
    </row>
    <row r="20" spans="1:15" s="42" customFormat="1" ht="28" x14ac:dyDescent="0.15">
      <c r="A20" s="74" t="s">
        <v>78</v>
      </c>
      <c r="B20" s="75" t="s">
        <v>3</v>
      </c>
      <c r="C20" s="75"/>
      <c r="D20" s="75" t="s">
        <v>79</v>
      </c>
      <c r="E20" s="67" t="str">
        <f>IF(B20="Non","Appréciation du niveau de maîtrise du système d’information par le directeur financier","")</f>
        <v>Appréciation du niveau de maîtrise du système d’information par le directeur financier</v>
      </c>
      <c r="G20" s="57">
        <v>10</v>
      </c>
      <c r="H20" s="69">
        <f t="shared" si="0"/>
        <v>0</v>
      </c>
      <c r="I20" s="76"/>
      <c r="L20" s="73"/>
      <c r="M20" s="73"/>
      <c r="N20" s="73"/>
      <c r="O20" s="54"/>
    </row>
    <row r="21" spans="1:15" s="42" customFormat="1" ht="28" x14ac:dyDescent="0.15">
      <c r="A21" s="74" t="s">
        <v>80</v>
      </c>
      <c r="B21" s="75" t="s">
        <v>2</v>
      </c>
      <c r="C21" s="75"/>
      <c r="D21" s="75" t="s">
        <v>81</v>
      </c>
      <c r="E21" s="66" t="str">
        <f>IF(B21="Non","- Maîtrise des RACI 
- Principe de non- répudiation renforcée","")</f>
        <v/>
      </c>
      <c r="G21" s="57">
        <v>5</v>
      </c>
      <c r="H21" s="69">
        <f t="shared" si="0"/>
        <v>5</v>
      </c>
      <c r="I21" s="76"/>
      <c r="L21" s="73"/>
      <c r="M21" s="73"/>
      <c r="N21" s="73"/>
      <c r="O21" s="54"/>
    </row>
    <row r="22" spans="1:15" s="42" customFormat="1" ht="44.75" customHeight="1" x14ac:dyDescent="0.15">
      <c r="A22" s="74" t="s">
        <v>82</v>
      </c>
      <c r="B22" s="75" t="s">
        <v>2</v>
      </c>
      <c r="C22" s="75"/>
      <c r="D22" s="75" t="s">
        <v>81</v>
      </c>
      <c r="E22" s="66" t="str">
        <f>IF(B22="Non","- Maîtrise des RACI 
- Principe de non- répudiation renforcée","")</f>
        <v/>
      </c>
      <c r="G22" s="57">
        <v>15</v>
      </c>
      <c r="H22" s="69">
        <f t="shared" si="0"/>
        <v>15</v>
      </c>
      <c r="I22" s="76"/>
      <c r="L22" s="73"/>
      <c r="M22" s="73"/>
      <c r="N22" s="73"/>
      <c r="O22" s="54"/>
    </row>
    <row r="23" spans="1:15" s="42" customFormat="1" ht="14" x14ac:dyDescent="0.15">
      <c r="A23" s="74" t="s">
        <v>83</v>
      </c>
      <c r="B23" s="75" t="s">
        <v>3</v>
      </c>
      <c r="C23" s="75"/>
      <c r="D23" s="75" t="s">
        <v>84</v>
      </c>
      <c r="E23" s="67" t="str">
        <f>IF(B23="Non","Maîtrise du fonctionnement des applications et de leur évolution","")</f>
        <v>Maîtrise du fonctionnement des applications et de leur évolution</v>
      </c>
      <c r="G23" s="57">
        <v>5</v>
      </c>
      <c r="H23" s="69">
        <f t="shared" si="0"/>
        <v>0</v>
      </c>
      <c r="I23" s="76"/>
      <c r="L23" s="73"/>
      <c r="M23" s="73"/>
      <c r="N23" s="73"/>
      <c r="O23" s="54"/>
    </row>
    <row r="24" spans="1:15" s="42" customFormat="1" ht="14" x14ac:dyDescent="0.15">
      <c r="A24" s="74" t="s">
        <v>85</v>
      </c>
      <c r="B24" s="75" t="s">
        <v>2</v>
      </c>
      <c r="C24" s="75"/>
      <c r="D24" s="75" t="s">
        <v>84</v>
      </c>
      <c r="E24" s="67" t="str">
        <f>IF(B24="Non","Maîtrise des inventaires, des flux et des traite- ments de données","")</f>
        <v/>
      </c>
      <c r="G24" s="57">
        <v>15</v>
      </c>
      <c r="H24" s="69">
        <f t="shared" si="0"/>
        <v>15</v>
      </c>
      <c r="I24" s="76"/>
      <c r="L24" s="73"/>
      <c r="M24" s="73"/>
      <c r="N24" s="73"/>
      <c r="O24" s="54"/>
    </row>
    <row r="25" spans="1:15" s="42" customFormat="1" x14ac:dyDescent="0.15">
      <c r="A25" s="41"/>
      <c r="B25" s="41"/>
      <c r="C25" s="41"/>
      <c r="D25" s="41"/>
      <c r="E25" s="41"/>
      <c r="F25" s="41"/>
      <c r="G25" s="77">
        <f>SUM(G16:G24)</f>
        <v>100</v>
      </c>
      <c r="H25" s="77">
        <f>SUM(H16:H24)</f>
        <v>75</v>
      </c>
      <c r="I25" s="76"/>
      <c r="L25" s="73"/>
      <c r="M25" s="73"/>
      <c r="N25" s="73"/>
      <c r="O25" s="54"/>
    </row>
    <row r="26" spans="1:15" s="42" customFormat="1" x14ac:dyDescent="0.15">
      <c r="A26" s="41"/>
      <c r="B26" s="41"/>
      <c r="C26" s="41"/>
      <c r="D26" s="41"/>
      <c r="E26" s="41"/>
      <c r="F26" s="41"/>
      <c r="G26" s="41"/>
      <c r="H26" s="41"/>
      <c r="I26" s="76"/>
      <c r="L26" s="73"/>
      <c r="M26" s="73"/>
      <c r="N26" s="73"/>
      <c r="O26" s="54"/>
    </row>
    <row r="27" spans="1:15" s="42" customFormat="1" x14ac:dyDescent="0.15">
      <c r="A27" s="41"/>
      <c r="B27" s="41"/>
      <c r="C27" s="41"/>
      <c r="D27" s="41"/>
      <c r="E27" s="41"/>
      <c r="F27" s="41"/>
      <c r="G27" s="41"/>
      <c r="H27" s="41"/>
      <c r="I27" s="76"/>
      <c r="L27" s="73"/>
      <c r="M27" s="73"/>
      <c r="N27" s="73"/>
      <c r="O27" s="54"/>
    </row>
    <row r="28" spans="1:15" s="42" customFormat="1" x14ac:dyDescent="0.15">
      <c r="A28" s="41"/>
      <c r="B28" s="41"/>
      <c r="C28" s="41"/>
      <c r="D28" s="41"/>
      <c r="E28" s="41"/>
      <c r="F28" s="41"/>
      <c r="G28" s="41"/>
      <c r="H28" s="41"/>
      <c r="I28" s="76"/>
      <c r="L28" s="73"/>
      <c r="M28" s="73"/>
      <c r="N28" s="73"/>
      <c r="O28" s="54"/>
    </row>
    <row r="29" spans="1:15" x14ac:dyDescent="0.15">
      <c r="I29" s="62"/>
    </row>
    <row r="30" spans="1:15" x14ac:dyDescent="0.15">
      <c r="I30" s="43"/>
    </row>
    <row r="31" spans="1:15" x14ac:dyDescent="0.15">
      <c r="I31" s="43"/>
    </row>
    <row r="32" spans="1:15" x14ac:dyDescent="0.15">
      <c r="I32" s="43"/>
    </row>
    <row r="33" spans="9:9" x14ac:dyDescent="0.15">
      <c r="I33" s="43"/>
    </row>
    <row r="34" spans="9:9" x14ac:dyDescent="0.15">
      <c r="I34" s="43"/>
    </row>
    <row r="35" spans="9:9" x14ac:dyDescent="0.15">
      <c r="I35" s="43"/>
    </row>
    <row r="36" spans="9:9" x14ac:dyDescent="0.15">
      <c r="I36" s="43"/>
    </row>
  </sheetData>
  <sheetProtection sheet="1" formatCells="0" formatColumns="0" formatRows="0" insertHyperlinks="0" sort="0" autoFilter="0" pivotTables="0"/>
  <mergeCells count="3">
    <mergeCell ref="E11:E12"/>
    <mergeCell ref="A2:E2"/>
    <mergeCell ref="A4:B8"/>
  </mergeCells>
  <pageMargins left="0.75" right="0.75" top="1" bottom="1" header="0.5" footer="0.5"/>
  <pageSetup paperSize="9"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1000000}">
          <x14:formula1>
            <xm:f>Jauge!$E$3:$E$5</xm:f>
          </x14:formula1>
          <xm:sqref>B16:B24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2D553-8444-6F42-9D6A-59F9160671FF}">
  <dimension ref="A2:N36"/>
  <sheetViews>
    <sheetView showGridLines="0" topLeftCell="C1" zoomScale="70" zoomScaleNormal="70" workbookViewId="0">
      <selection activeCell="E15" sqref="E15:E24"/>
    </sheetView>
  </sheetViews>
  <sheetFormatPr baseColWidth="10" defaultColWidth="9.33203125" defaultRowHeight="13" x14ac:dyDescent="0.15"/>
  <cols>
    <col min="1" max="1" width="102.33203125" style="41" customWidth="1"/>
    <col min="2" max="2" width="11.83203125" style="41" customWidth="1"/>
    <col min="3" max="3" width="13.33203125" style="41" customWidth="1"/>
    <col min="4" max="4" width="18.5" style="41" customWidth="1"/>
    <col min="5" max="5" width="43.5" style="41" customWidth="1"/>
    <col min="6" max="6" width="9.33203125" style="41"/>
    <col min="7" max="7" width="12.5" style="78" customWidth="1"/>
    <col min="8" max="8" width="15.5" style="44" customWidth="1"/>
    <col min="9" max="12" width="9.33203125" style="44"/>
    <col min="13" max="14" width="9.33203125" style="78"/>
    <col min="15" max="16384" width="9.33203125" style="41"/>
  </cols>
  <sheetData>
    <row r="2" spans="1:8" x14ac:dyDescent="0.15">
      <c r="A2" s="87" t="s">
        <v>89</v>
      </c>
      <c r="B2" s="88"/>
      <c r="C2" s="88"/>
      <c r="D2" s="88"/>
      <c r="E2" s="89"/>
    </row>
    <row r="3" spans="1:8" x14ac:dyDescent="0.15">
      <c r="A3" s="44"/>
      <c r="B3" s="44"/>
      <c r="C3" s="44"/>
      <c r="D3" s="44"/>
    </row>
    <row r="4" spans="1:8" ht="14" x14ac:dyDescent="0.15">
      <c r="A4" s="86" t="s">
        <v>107</v>
      </c>
      <c r="B4" s="49"/>
    </row>
    <row r="5" spans="1:8" ht="14" x14ac:dyDescent="0.15">
      <c r="A5" s="86"/>
      <c r="B5" s="49"/>
    </row>
    <row r="6" spans="1:8" ht="49" customHeight="1" x14ac:dyDescent="0.15">
      <c r="A6" s="86"/>
      <c r="B6" s="49"/>
    </row>
    <row r="7" spans="1:8" ht="14" x14ac:dyDescent="0.15">
      <c r="A7" s="49"/>
      <c r="B7" s="49"/>
    </row>
    <row r="8" spans="1:8" ht="15" x14ac:dyDescent="0.15">
      <c r="A8" s="49" t="s">
        <v>20</v>
      </c>
      <c r="B8" s="49"/>
    </row>
    <row r="9" spans="1:8" ht="14" x14ac:dyDescent="0.15">
      <c r="A9" s="49"/>
      <c r="B9" s="49"/>
    </row>
    <row r="10" spans="1:8" ht="14" x14ac:dyDescent="0.15">
      <c r="B10" s="49"/>
    </row>
    <row r="11" spans="1:8" ht="14" x14ac:dyDescent="0.15">
      <c r="A11" s="49"/>
      <c r="B11" s="49"/>
      <c r="E11" s="90" t="s">
        <v>86</v>
      </c>
    </row>
    <row r="12" spans="1:8" ht="14" x14ac:dyDescent="0.15">
      <c r="A12" s="49"/>
      <c r="B12" s="49"/>
      <c r="E12" s="90"/>
    </row>
    <row r="14" spans="1:8" ht="28" x14ac:dyDescent="0.15">
      <c r="A14" s="51" t="s">
        <v>53</v>
      </c>
      <c r="B14" s="51" t="s">
        <v>21</v>
      </c>
      <c r="C14" s="51" t="s">
        <v>1</v>
      </c>
      <c r="D14" s="51" t="s">
        <v>55</v>
      </c>
      <c r="E14" s="51" t="s">
        <v>54</v>
      </c>
      <c r="G14" s="52" t="s">
        <v>23</v>
      </c>
      <c r="H14" s="53" t="s">
        <v>132</v>
      </c>
    </row>
    <row r="15" spans="1:8" ht="70" x14ac:dyDescent="0.15">
      <c r="A15" s="79" t="s">
        <v>90</v>
      </c>
      <c r="B15" s="75" t="s">
        <v>2</v>
      </c>
      <c r="C15" s="75"/>
      <c r="D15" s="59" t="s">
        <v>91</v>
      </c>
      <c r="E15" s="67" t="str">
        <f>IF(B15="Non","Fiabilité et intégrité des données auditées. Ex. : fiche client en doublon","")</f>
        <v/>
      </c>
      <c r="G15" s="57">
        <v>30</v>
      </c>
      <c r="H15" s="69">
        <f>IF(B15="Non",0,G15)</f>
        <v>30</v>
      </c>
    </row>
    <row r="16" spans="1:8" ht="70" x14ac:dyDescent="0.15">
      <c r="A16" s="79" t="s">
        <v>92</v>
      </c>
      <c r="B16" s="75" t="s">
        <v>3</v>
      </c>
      <c r="C16" s="75"/>
      <c r="D16" s="59" t="s">
        <v>91</v>
      </c>
      <c r="E16" s="66" t="str">
        <f>IF(B16="Non","- Fiabilité et intégrité des données","")</f>
        <v>- Fiabilité et intégrité des données</v>
      </c>
      <c r="G16" s="57">
        <v>10</v>
      </c>
      <c r="H16" s="69">
        <f t="shared" ref="H16:H24" si="0">IF(B16="Non",0,G16)</f>
        <v>0</v>
      </c>
    </row>
    <row r="17" spans="1:14" ht="70" x14ac:dyDescent="0.15">
      <c r="A17" s="79" t="s">
        <v>93</v>
      </c>
      <c r="B17" s="75" t="s">
        <v>2</v>
      </c>
      <c r="C17" s="75"/>
      <c r="D17" s="59" t="s">
        <v>91</v>
      </c>
      <c r="E17" s="66" t="str">
        <f>IF(B17="Non","- Exhaustivité
- Fiabilité
Ex : reprise de données","")</f>
        <v/>
      </c>
      <c r="G17" s="57">
        <v>5</v>
      </c>
      <c r="H17" s="69">
        <f t="shared" si="0"/>
        <v>5</v>
      </c>
    </row>
    <row r="18" spans="1:14" ht="70" x14ac:dyDescent="0.15">
      <c r="A18" s="79" t="s">
        <v>94</v>
      </c>
      <c r="B18" s="75" t="s">
        <v>2</v>
      </c>
      <c r="C18" s="75"/>
      <c r="D18" s="59" t="s">
        <v>95</v>
      </c>
      <c r="E18" s="66" t="str">
        <f>IF(B18="Non","- Fiabilité des données si les rôles et responsabilités ne sont pas définis et/ou communiqués, ce qui introduit de l’ambigüité
- Nécessité d’un RACI","")</f>
        <v/>
      </c>
      <c r="G18" s="57">
        <v>5</v>
      </c>
      <c r="H18" s="69">
        <f t="shared" si="0"/>
        <v>5</v>
      </c>
    </row>
    <row r="19" spans="1:14" ht="56" collapsed="1" x14ac:dyDescent="0.15">
      <c r="A19" s="79" t="s">
        <v>96</v>
      </c>
      <c r="B19" s="75" t="s">
        <v>3</v>
      </c>
      <c r="C19" s="75"/>
      <c r="D19" s="59" t="s">
        <v>97</v>
      </c>
      <c r="E19" s="66" t="str">
        <f>IF(B19="Non","- Exhaustivité (plan de continuité d’activité)
- Conformité
Ex. : quelles données sauvegarder, archiver et restaurer en priorité ?","")</f>
        <v>- Exhaustivité (plan de continuité d’activité)
- Conformité
Ex. : quelles données sauvegarder, archiver et restaurer en priorité ?</v>
      </c>
      <c r="G19" s="57">
        <v>5</v>
      </c>
      <c r="H19" s="69">
        <f t="shared" si="0"/>
        <v>0</v>
      </c>
    </row>
    <row r="20" spans="1:14" ht="14" x14ac:dyDescent="0.15">
      <c r="A20" s="79" t="s">
        <v>98</v>
      </c>
      <c r="B20" s="75" t="s">
        <v>2</v>
      </c>
      <c r="C20" s="75" t="s">
        <v>129</v>
      </c>
      <c r="D20" s="59" t="s">
        <v>101</v>
      </c>
      <c r="E20" s="66" t="str">
        <f>IF(B20="Non","- Disponibilité des données
- Conformité
Ex. : clause d’auditabilité","")</f>
        <v/>
      </c>
      <c r="G20" s="57">
        <v>5</v>
      </c>
      <c r="H20" s="69">
        <f t="shared" si="0"/>
        <v>5</v>
      </c>
    </row>
    <row r="21" spans="1:14" ht="28" x14ac:dyDescent="0.15">
      <c r="A21" s="79" t="s">
        <v>102</v>
      </c>
      <c r="B21" s="75" t="s">
        <v>2</v>
      </c>
      <c r="C21" s="75" t="s">
        <v>130</v>
      </c>
      <c r="D21" s="59" t="s">
        <v>103</v>
      </c>
      <c r="E21" s="66" t="str">
        <f>IF(B21="Non","- Disponibilité des données
- Conformité
Ex. : clause d’auditabilité","")</f>
        <v/>
      </c>
      <c r="G21" s="57">
        <v>10</v>
      </c>
      <c r="H21" s="69">
        <f t="shared" si="0"/>
        <v>10</v>
      </c>
    </row>
    <row r="22" spans="1:14" ht="14" x14ac:dyDescent="0.15">
      <c r="A22" s="79" t="s">
        <v>99</v>
      </c>
      <c r="B22" s="75" t="s">
        <v>2</v>
      </c>
      <c r="C22" s="75"/>
      <c r="D22" s="59" t="s">
        <v>104</v>
      </c>
      <c r="E22" s="66" t="str">
        <f>IF(B22="Non","- Disponibilité des données
- Conformité
Ex. : clause d’auditabilité","")</f>
        <v/>
      </c>
      <c r="G22" s="57">
        <v>10</v>
      </c>
      <c r="H22" s="69">
        <f t="shared" si="0"/>
        <v>10</v>
      </c>
    </row>
    <row r="23" spans="1:14" ht="14" x14ac:dyDescent="0.15">
      <c r="A23" s="79" t="s">
        <v>100</v>
      </c>
      <c r="B23" s="75" t="s">
        <v>2</v>
      </c>
      <c r="C23" s="75"/>
      <c r="D23" s="59" t="s">
        <v>104</v>
      </c>
      <c r="E23" s="67" t="str">
        <f>IF(B23="Non","Conformité","")</f>
        <v/>
      </c>
      <c r="G23" s="57">
        <v>10</v>
      </c>
      <c r="H23" s="69">
        <f t="shared" si="0"/>
        <v>10</v>
      </c>
      <c r="M23" s="41"/>
      <c r="N23" s="41"/>
    </row>
    <row r="24" spans="1:14" ht="14" x14ac:dyDescent="0.15">
      <c r="A24" s="79" t="s">
        <v>105</v>
      </c>
      <c r="B24" s="75" t="s">
        <v>2</v>
      </c>
      <c r="C24" s="75"/>
      <c r="D24" s="59" t="s">
        <v>104</v>
      </c>
      <c r="E24" s="66" t="str">
        <f>IF(B24="Non","- Exhaustivité
- Fiabilité
- Risque de fraude","")</f>
        <v/>
      </c>
      <c r="G24" s="57">
        <v>10</v>
      </c>
      <c r="H24" s="69">
        <f t="shared" si="0"/>
        <v>10</v>
      </c>
      <c r="M24" s="41"/>
      <c r="N24" s="41"/>
    </row>
    <row r="25" spans="1:14" x14ac:dyDescent="0.15">
      <c r="G25" s="77">
        <f>SUM(G15:G24)</f>
        <v>100</v>
      </c>
      <c r="H25" s="71">
        <f>SUM(H15:H24)</f>
        <v>85</v>
      </c>
      <c r="M25" s="41"/>
      <c r="N25" s="41"/>
    </row>
    <row r="26" spans="1:14" x14ac:dyDescent="0.15">
      <c r="M26" s="41"/>
      <c r="N26" s="41"/>
    </row>
    <row r="27" spans="1:14" x14ac:dyDescent="0.15">
      <c r="M27" s="41"/>
      <c r="N27" s="41"/>
    </row>
    <row r="28" spans="1:14" x14ac:dyDescent="0.15">
      <c r="M28" s="41"/>
      <c r="N28" s="41"/>
    </row>
    <row r="29" spans="1:14" x14ac:dyDescent="0.15">
      <c r="M29" s="41"/>
      <c r="N29" s="41"/>
    </row>
    <row r="30" spans="1:14" x14ac:dyDescent="0.15">
      <c r="M30" s="41"/>
      <c r="N30" s="41"/>
    </row>
    <row r="31" spans="1:14" x14ac:dyDescent="0.15">
      <c r="M31" s="41"/>
      <c r="N31" s="41"/>
    </row>
    <row r="32" spans="1:14" x14ac:dyDescent="0.15">
      <c r="M32" s="41"/>
      <c r="N32" s="41"/>
    </row>
    <row r="33" spans="13:14" x14ac:dyDescent="0.15">
      <c r="M33" s="41"/>
      <c r="N33" s="41"/>
    </row>
    <row r="34" spans="13:14" x14ac:dyDescent="0.15">
      <c r="M34" s="41"/>
      <c r="N34" s="41"/>
    </row>
    <row r="35" spans="13:14" x14ac:dyDescent="0.15">
      <c r="M35" s="41"/>
      <c r="N35" s="41"/>
    </row>
    <row r="36" spans="13:14" x14ac:dyDescent="0.15">
      <c r="M36" s="41"/>
      <c r="N36" s="41"/>
    </row>
  </sheetData>
  <sheetProtection sheet="1" formatCells="0" formatColumns="0" formatRows="0" insertHyperlinks="0" sort="0" autoFilter="0" pivotTables="0"/>
  <mergeCells count="3">
    <mergeCell ref="A2:E2"/>
    <mergeCell ref="A4:A6"/>
    <mergeCell ref="E11:E12"/>
  </mergeCells>
  <pageMargins left="0.75" right="0.75" top="1" bottom="1" header="0.5" footer="0.5"/>
  <pageSetup paperSize="9"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7668B32-EDF2-A74A-B48E-E797858EB529}">
          <x14:formula1>
            <xm:f>Jauge!$I$3:$I$4</xm:f>
          </x14:formula1>
          <xm:sqref>B15:B24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2"/>
  <dimension ref="A2:N24"/>
  <sheetViews>
    <sheetView showGridLines="0" topLeftCell="D1" zoomScaleNormal="100" workbookViewId="0">
      <selection activeCell="E15" sqref="E15:E20"/>
    </sheetView>
  </sheetViews>
  <sheetFormatPr baseColWidth="10" defaultColWidth="9.33203125" defaultRowHeight="13" x14ac:dyDescent="0.15"/>
  <cols>
    <col min="1" max="1" width="102.33203125" style="41" customWidth="1"/>
    <col min="2" max="2" width="11.83203125" style="41" customWidth="1"/>
    <col min="3" max="3" width="13.33203125" style="41" customWidth="1"/>
    <col min="4" max="4" width="16.1640625" style="41" customWidth="1"/>
    <col min="5" max="5" width="43.5" style="41" customWidth="1"/>
    <col min="6" max="6" width="9.33203125" style="41"/>
    <col min="7" max="7" width="12.5" style="78" customWidth="1"/>
    <col min="8" max="8" width="17.1640625" style="44" customWidth="1"/>
    <col min="9" max="10" width="9.33203125" style="44"/>
    <col min="11" max="11" width="9.33203125" style="43" customWidth="1"/>
    <col min="12" max="12" width="9.33203125" style="43"/>
    <col min="13" max="14" width="9.33203125" style="78"/>
    <col min="15" max="16384" width="9.33203125" style="41"/>
  </cols>
  <sheetData>
    <row r="2" spans="1:12" x14ac:dyDescent="0.15">
      <c r="A2" s="87" t="s">
        <v>108</v>
      </c>
      <c r="B2" s="88"/>
      <c r="C2" s="88"/>
      <c r="D2" s="88"/>
      <c r="E2" s="89"/>
    </row>
    <row r="3" spans="1:12" x14ac:dyDescent="0.15">
      <c r="A3" s="44"/>
      <c r="B3" s="44"/>
      <c r="C3" s="44"/>
      <c r="D3" s="44"/>
    </row>
    <row r="4" spans="1:12" ht="42.75" customHeight="1" x14ac:dyDescent="0.15">
      <c r="A4" s="86" t="s">
        <v>115</v>
      </c>
      <c r="B4" s="49"/>
      <c r="K4" s="62"/>
    </row>
    <row r="5" spans="1:12" ht="13.25" customHeight="1" x14ac:dyDescent="0.15">
      <c r="A5" s="86"/>
      <c r="B5" s="49"/>
      <c r="K5" s="48"/>
      <c r="L5" s="48"/>
    </row>
    <row r="6" spans="1:12" ht="13.25" customHeight="1" x14ac:dyDescent="0.15">
      <c r="A6" s="86"/>
      <c r="B6" s="49"/>
      <c r="K6" s="48"/>
      <c r="L6" s="48"/>
    </row>
    <row r="7" spans="1:12" ht="13.25" customHeight="1" x14ac:dyDescent="0.15">
      <c r="A7" s="49"/>
      <c r="B7" s="49"/>
      <c r="K7" s="48"/>
      <c r="L7" s="48"/>
    </row>
    <row r="8" spans="1:12" ht="13.25" customHeight="1" x14ac:dyDescent="0.15">
      <c r="A8" s="49" t="s">
        <v>20</v>
      </c>
      <c r="B8" s="49"/>
      <c r="K8" s="62"/>
    </row>
    <row r="9" spans="1:12" ht="13.25" customHeight="1" x14ac:dyDescent="0.15">
      <c r="A9" s="49"/>
      <c r="B9" s="49"/>
      <c r="K9" s="62"/>
    </row>
    <row r="10" spans="1:12" ht="13.25" customHeight="1" x14ac:dyDescent="0.15">
      <c r="B10" s="49"/>
      <c r="K10" s="62"/>
    </row>
    <row r="11" spans="1:12" ht="13.25" customHeight="1" x14ac:dyDescent="0.15">
      <c r="A11" s="49"/>
      <c r="B11" s="49"/>
      <c r="E11" s="91" t="s">
        <v>56</v>
      </c>
      <c r="K11" s="62"/>
    </row>
    <row r="12" spans="1:12" ht="14" x14ac:dyDescent="0.15">
      <c r="A12" s="49"/>
      <c r="B12" s="49"/>
      <c r="E12" s="91"/>
    </row>
    <row r="14" spans="1:12" ht="28" x14ac:dyDescent="0.15">
      <c r="A14" s="51" t="s">
        <v>53</v>
      </c>
      <c r="B14" s="51" t="s">
        <v>21</v>
      </c>
      <c r="C14" s="51" t="s">
        <v>1</v>
      </c>
      <c r="D14" s="51" t="s">
        <v>55</v>
      </c>
      <c r="E14" s="51" t="s">
        <v>54</v>
      </c>
      <c r="G14" s="52" t="s">
        <v>23</v>
      </c>
      <c r="H14" s="53" t="s">
        <v>132</v>
      </c>
    </row>
    <row r="15" spans="1:12" ht="14" x14ac:dyDescent="0.15">
      <c r="A15" s="79" t="s">
        <v>109</v>
      </c>
      <c r="B15" s="75" t="s">
        <v>2</v>
      </c>
      <c r="C15" s="75"/>
      <c r="D15" s="75" t="s">
        <v>72</v>
      </c>
      <c r="E15" s="67" t="str">
        <f>IF(B15="Non","Séparation des fonctions","")</f>
        <v/>
      </c>
      <c r="G15" s="80">
        <v>25</v>
      </c>
      <c r="H15" s="81">
        <f>IF(B15="Non",0,G15)</f>
        <v>25</v>
      </c>
    </row>
    <row r="16" spans="1:12" ht="14" x14ac:dyDescent="0.15">
      <c r="A16" s="79" t="s">
        <v>110</v>
      </c>
      <c r="B16" s="75" t="s">
        <v>2</v>
      </c>
      <c r="C16" s="75"/>
      <c r="D16" s="75" t="s">
        <v>72</v>
      </c>
      <c r="E16" s="67" t="str">
        <f>IF(B16="Non","Analyse des comporte- ments des utilisateurs dans le cadre de la prévention des fraudes","")</f>
        <v/>
      </c>
      <c r="G16" s="80">
        <v>25</v>
      </c>
      <c r="H16" s="81">
        <f t="shared" ref="H16:H20" si="0">IF(B16="Non",0,G16)</f>
        <v>25</v>
      </c>
    </row>
    <row r="17" spans="1:8" ht="14" x14ac:dyDescent="0.15">
      <c r="A17" s="79" t="s">
        <v>112</v>
      </c>
      <c r="B17" s="75" t="s">
        <v>2</v>
      </c>
      <c r="C17" s="75"/>
      <c r="D17" s="75" t="s">
        <v>72</v>
      </c>
      <c r="E17" s="67" t="str">
        <f>IF(B17="","Vérification des autori- sations accordées en lien avec chaque modifica- tion pour prévenir l’introduction de biais dans les applications","")</f>
        <v/>
      </c>
      <c r="G17" s="80">
        <v>15</v>
      </c>
      <c r="H17" s="81">
        <f t="shared" si="0"/>
        <v>15</v>
      </c>
    </row>
    <row r="18" spans="1:8" ht="33.5" customHeight="1" x14ac:dyDescent="0.15">
      <c r="A18" s="79" t="s">
        <v>113</v>
      </c>
      <c r="B18" s="75" t="s">
        <v>2</v>
      </c>
      <c r="C18" s="75"/>
      <c r="D18" s="75" t="s">
        <v>72</v>
      </c>
      <c r="E18" s="67" t="str">
        <f>IF(B18="Non","Revue des rôles et responsabilités en lien avec la surveillance du respect de la séparation des fonctions","")</f>
        <v/>
      </c>
      <c r="G18" s="80">
        <v>15</v>
      </c>
      <c r="H18" s="81">
        <f t="shared" si="0"/>
        <v>15</v>
      </c>
    </row>
    <row r="19" spans="1:8" ht="28" collapsed="1" x14ac:dyDescent="0.15">
      <c r="A19" s="79" t="s">
        <v>131</v>
      </c>
      <c r="B19" s="75" t="s">
        <v>2</v>
      </c>
      <c r="C19" s="75"/>
      <c r="D19" s="75" t="s">
        <v>111</v>
      </c>
      <c r="E19" s="67" t="str">
        <f>IF(B19="Non","Garantie de reprise et de continuité d’activité","")</f>
        <v/>
      </c>
      <c r="G19" s="80">
        <v>10</v>
      </c>
      <c r="H19" s="81">
        <f t="shared" si="0"/>
        <v>10</v>
      </c>
    </row>
    <row r="20" spans="1:8" ht="14" x14ac:dyDescent="0.15">
      <c r="A20" s="79" t="s">
        <v>114</v>
      </c>
      <c r="B20" s="75" t="s">
        <v>2</v>
      </c>
      <c r="C20" s="75"/>
      <c r="D20" s="75" t="s">
        <v>111</v>
      </c>
      <c r="E20" s="67" t="str">
        <f>IF(B20="Non","Garantie de reprise et de continuité d’activité","")</f>
        <v/>
      </c>
      <c r="G20" s="80">
        <v>10</v>
      </c>
      <c r="H20" s="81">
        <f t="shared" si="0"/>
        <v>10</v>
      </c>
    </row>
    <row r="21" spans="1:8" x14ac:dyDescent="0.15">
      <c r="G21" s="77">
        <f>SUM(G15:G20)</f>
        <v>100</v>
      </c>
      <c r="H21" s="71">
        <f>SUM(H15:H20)</f>
        <v>100</v>
      </c>
    </row>
    <row r="22" spans="1:8" ht="25.25" customHeight="1" x14ac:dyDescent="0.15"/>
    <row r="24" spans="1:8" ht="17" customHeight="1" x14ac:dyDescent="0.15"/>
  </sheetData>
  <sheetProtection sheet="1" formatCells="0" formatColumns="0" formatRows="0" insertHyperlinks="0" sort="0" autoFilter="0" pivotTables="0"/>
  <mergeCells count="3">
    <mergeCell ref="E11:E12"/>
    <mergeCell ref="A2:E2"/>
    <mergeCell ref="A4:A6"/>
  </mergeCells>
  <pageMargins left="0.75" right="0.75" top="1" bottom="1" header="0.5" footer="0.5"/>
  <pageSetup paperSize="9"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1000000}">
          <x14:formula1>
            <xm:f>Jauge!$O$3:$O$5</xm:f>
          </x14:formula1>
          <xm:sqref>B15:B20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4A63E-BDC6-6A45-B024-8E04205F724A}">
  <dimension ref="A1:N23"/>
  <sheetViews>
    <sheetView showGridLines="0" zoomScaleNormal="100" workbookViewId="0">
      <selection activeCell="H29" sqref="H29"/>
    </sheetView>
  </sheetViews>
  <sheetFormatPr baseColWidth="10" defaultColWidth="9.33203125" defaultRowHeight="13" x14ac:dyDescent="0.15"/>
  <cols>
    <col min="1" max="1" width="102.33203125" style="41" customWidth="1"/>
    <col min="2" max="3" width="11.83203125" style="41" customWidth="1"/>
    <col min="4" max="4" width="16.5" style="41" customWidth="1"/>
    <col min="5" max="5" width="43.5" style="41" customWidth="1"/>
    <col min="6" max="6" width="9.33203125" style="41"/>
    <col min="7" max="7" width="12.5" style="78" customWidth="1"/>
    <col min="8" max="10" width="9.33203125" style="44"/>
    <col min="11" max="11" width="9.33203125" style="43" customWidth="1"/>
    <col min="12" max="14" width="9.33203125" style="78"/>
    <col min="15" max="16384" width="9.33203125" style="41"/>
  </cols>
  <sheetData>
    <row r="1" spans="1:14" x14ac:dyDescent="0.15">
      <c r="A1" s="87" t="s">
        <v>116</v>
      </c>
      <c r="B1" s="88"/>
      <c r="C1" s="88"/>
      <c r="D1" s="88"/>
      <c r="E1" s="89"/>
    </row>
    <row r="2" spans="1:14" x14ac:dyDescent="0.15">
      <c r="A2" s="44"/>
      <c r="B2" s="44"/>
      <c r="C2" s="44"/>
      <c r="D2" s="44"/>
    </row>
    <row r="3" spans="1:14" ht="42.75" customHeight="1" x14ac:dyDescent="0.15">
      <c r="A3" s="86" t="s">
        <v>122</v>
      </c>
      <c r="B3" s="49"/>
      <c r="C3" s="49"/>
      <c r="K3" s="62"/>
    </row>
    <row r="4" spans="1:14" ht="13.25" customHeight="1" x14ac:dyDescent="0.15">
      <c r="A4" s="86"/>
      <c r="B4" s="49"/>
      <c r="C4" s="49"/>
      <c r="K4" s="48"/>
      <c r="L4" s="44"/>
    </row>
    <row r="5" spans="1:14" ht="13.25" customHeight="1" x14ac:dyDescent="0.15">
      <c r="A5" s="86"/>
      <c r="B5" s="49"/>
      <c r="C5" s="49"/>
      <c r="K5" s="48"/>
      <c r="L5" s="44"/>
    </row>
    <row r="6" spans="1:14" ht="13.25" customHeight="1" x14ac:dyDescent="0.15">
      <c r="A6" s="49"/>
      <c r="B6" s="49"/>
      <c r="C6" s="49"/>
      <c r="K6" s="48"/>
      <c r="L6" s="44"/>
    </row>
    <row r="7" spans="1:14" ht="13.25" customHeight="1" x14ac:dyDescent="0.15">
      <c r="A7" s="49" t="s">
        <v>20</v>
      </c>
      <c r="B7" s="49"/>
      <c r="C7" s="49"/>
      <c r="K7" s="62"/>
    </row>
    <row r="8" spans="1:14" ht="13.25" customHeight="1" x14ac:dyDescent="0.15">
      <c r="A8" s="49"/>
      <c r="B8" s="49"/>
      <c r="C8" s="49"/>
      <c r="K8" s="62"/>
    </row>
    <row r="9" spans="1:14" ht="13.25" customHeight="1" x14ac:dyDescent="0.15">
      <c r="B9" s="49"/>
      <c r="C9" s="49"/>
      <c r="K9" s="62"/>
    </row>
    <row r="10" spans="1:14" ht="13.25" customHeight="1" x14ac:dyDescent="0.15">
      <c r="A10" s="49"/>
      <c r="B10" s="49"/>
      <c r="C10" s="49"/>
      <c r="E10" s="90" t="s">
        <v>86</v>
      </c>
      <c r="K10" s="62"/>
    </row>
    <row r="11" spans="1:14" ht="14" x14ac:dyDescent="0.15">
      <c r="A11" s="49"/>
      <c r="B11" s="49"/>
      <c r="C11" s="49"/>
      <c r="E11" s="90"/>
    </row>
    <row r="13" spans="1:14" ht="28" x14ac:dyDescent="0.15">
      <c r="A13" s="51" t="s">
        <v>117</v>
      </c>
      <c r="C13" s="52" t="s">
        <v>23</v>
      </c>
      <c r="D13" s="53" t="s">
        <v>132</v>
      </c>
      <c r="E13" s="44"/>
      <c r="F13" s="44"/>
      <c r="G13" s="43"/>
      <c r="H13" s="78"/>
      <c r="I13" s="78"/>
      <c r="J13" s="78"/>
      <c r="K13" s="41"/>
      <c r="L13" s="41"/>
      <c r="M13" s="41"/>
      <c r="N13" s="41"/>
    </row>
    <row r="14" spans="1:14" ht="14" x14ac:dyDescent="0.15">
      <c r="A14" s="79" t="s">
        <v>120</v>
      </c>
      <c r="C14" s="80">
        <v>25</v>
      </c>
      <c r="D14" s="82">
        <f>'Couverture et cohérence du SI'!H25*C14/100</f>
        <v>23.5</v>
      </c>
      <c r="E14" s="44"/>
      <c r="F14" s="44"/>
      <c r="G14" s="43"/>
      <c r="H14" s="78"/>
      <c r="I14" s="78"/>
      <c r="J14" s="78"/>
      <c r="K14" s="41"/>
      <c r="L14" s="41"/>
      <c r="M14" s="41"/>
      <c r="N14" s="41"/>
    </row>
    <row r="15" spans="1:14" ht="14" x14ac:dyDescent="0.15">
      <c r="A15" s="79" t="s">
        <v>118</v>
      </c>
      <c r="C15" s="80">
        <v>25</v>
      </c>
      <c r="D15" s="82">
        <f>'Role et responsabilité'!H25*C15/100</f>
        <v>18.75</v>
      </c>
      <c r="E15" s="44"/>
      <c r="F15" s="44"/>
      <c r="G15" s="43"/>
      <c r="H15" s="78"/>
      <c r="I15" s="78"/>
      <c r="J15" s="78"/>
      <c r="K15" s="41"/>
      <c r="L15" s="41"/>
      <c r="M15" s="41"/>
      <c r="N15" s="41"/>
    </row>
    <row r="16" spans="1:14" ht="14" x14ac:dyDescent="0.15">
      <c r="A16" s="79" t="s">
        <v>119</v>
      </c>
      <c r="C16" s="80">
        <v>25</v>
      </c>
      <c r="D16" s="82">
        <f>'Gestion des données'!H25*C16/100</f>
        <v>21.25</v>
      </c>
      <c r="E16" s="44"/>
      <c r="F16" s="44"/>
      <c r="G16" s="43"/>
      <c r="H16" s="78"/>
      <c r="I16" s="78"/>
      <c r="J16" s="78"/>
      <c r="K16" s="41"/>
      <c r="L16" s="41"/>
      <c r="M16" s="41"/>
      <c r="N16" s="41"/>
    </row>
    <row r="17" spans="1:14" ht="14" x14ac:dyDescent="0.15">
      <c r="A17" s="79" t="s">
        <v>121</v>
      </c>
      <c r="C17" s="80">
        <v>25</v>
      </c>
      <c r="D17" s="82">
        <f>'Contrôle interne du SI'!H21*C17/100</f>
        <v>25</v>
      </c>
      <c r="E17" s="44"/>
      <c r="F17" s="44"/>
      <c r="G17" s="43"/>
      <c r="H17" s="78"/>
      <c r="I17" s="78"/>
      <c r="J17" s="78"/>
      <c r="K17" s="41"/>
      <c r="L17" s="41"/>
      <c r="M17" s="41"/>
      <c r="N17" s="41"/>
    </row>
    <row r="18" spans="1:14" collapsed="1" x14ac:dyDescent="0.15">
      <c r="C18" s="77">
        <f>SUM(C14:C17)</f>
        <v>100</v>
      </c>
      <c r="D18" s="83">
        <f>SUM(D14:D17)</f>
        <v>88.5</v>
      </c>
    </row>
    <row r="21" spans="1:14" ht="25.25" customHeight="1" x14ac:dyDescent="0.15"/>
    <row r="23" spans="1:14" ht="17" customHeight="1" x14ac:dyDescent="0.15"/>
  </sheetData>
  <sheetProtection sheet="1" formatCells="0" formatColumns="0" formatRows="0" insertHyperlinks="0" sort="0" autoFilter="0" pivotTables="0"/>
  <mergeCells count="3">
    <mergeCell ref="A1:E1"/>
    <mergeCell ref="A3:A5"/>
    <mergeCell ref="E10:E11"/>
  </mergeCells>
  <pageMargins left="0.75" right="0.75" top="1" bottom="1" header="0.5" footer="0.5"/>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7213C-F007-AD4F-AFCB-E9E161FE3A4A}">
  <dimension ref="A1:U57"/>
  <sheetViews>
    <sheetView topLeftCell="O1" workbookViewId="0">
      <selection activeCell="U11" sqref="U11"/>
    </sheetView>
  </sheetViews>
  <sheetFormatPr baseColWidth="10" defaultRowHeight="13" x14ac:dyDescent="0.15"/>
  <cols>
    <col min="2" max="2" width="34" style="7" customWidth="1"/>
    <col min="3" max="3" width="10.83203125" style="7"/>
    <col min="6" max="6" width="9.33203125" style="7" customWidth="1"/>
    <col min="7" max="7" width="10.83203125" style="7"/>
    <col min="9" max="9" width="35.5" style="7" customWidth="1"/>
    <col min="10" max="10" width="25" style="7" customWidth="1"/>
    <col min="11" max="12" width="9.33203125" style="7" customWidth="1"/>
    <col min="13" max="13" width="10.83203125" style="7"/>
    <col min="15" max="15" width="35.5" style="7" customWidth="1"/>
    <col min="16" max="16" width="25" style="7" customWidth="1"/>
    <col min="17" max="17" width="9.33203125" style="7" customWidth="1"/>
    <col min="19" max="19" width="35.5" style="7" customWidth="1"/>
    <col min="20" max="20" width="25" style="7" customWidth="1"/>
    <col min="21" max="21" width="9.33203125" style="7" customWidth="1"/>
  </cols>
  <sheetData>
    <row r="1" spans="1:21" x14ac:dyDescent="0.15">
      <c r="A1" s="3" t="s">
        <v>50</v>
      </c>
      <c r="E1" s="10" t="s">
        <v>70</v>
      </c>
      <c r="I1" s="7" t="s">
        <v>89</v>
      </c>
      <c r="O1" s="7" t="s">
        <v>133</v>
      </c>
      <c r="S1" s="7" t="s">
        <v>134</v>
      </c>
    </row>
    <row r="2" spans="1:21" x14ac:dyDescent="0.15">
      <c r="A2" s="7"/>
      <c r="E2" s="7"/>
      <c r="S2" s="7" t="s">
        <v>2</v>
      </c>
    </row>
    <row r="3" spans="1:21" x14ac:dyDescent="0.15">
      <c r="A3" s="7" t="s">
        <v>2</v>
      </c>
      <c r="E3" s="7" t="s">
        <v>2</v>
      </c>
      <c r="I3" s="7" t="s">
        <v>2</v>
      </c>
      <c r="O3" s="7" t="s">
        <v>2</v>
      </c>
      <c r="S3" s="7" t="s">
        <v>3</v>
      </c>
      <c r="T3" s="8"/>
      <c r="U3" s="8"/>
    </row>
    <row r="4" spans="1:21" x14ac:dyDescent="0.15">
      <c r="A4" s="7" t="s">
        <v>3</v>
      </c>
      <c r="B4" s="8"/>
      <c r="C4" s="8"/>
      <c r="E4" s="7" t="s">
        <v>3</v>
      </c>
      <c r="F4" s="8"/>
      <c r="G4" s="8"/>
      <c r="I4" s="7" t="s">
        <v>3</v>
      </c>
      <c r="J4" s="8"/>
      <c r="K4" s="8"/>
      <c r="L4" s="8"/>
      <c r="O4" s="7" t="s">
        <v>3</v>
      </c>
      <c r="P4" s="8"/>
      <c r="Q4" s="8"/>
      <c r="S4" s="7" t="s">
        <v>22</v>
      </c>
      <c r="T4" s="9"/>
      <c r="U4" s="9"/>
    </row>
    <row r="5" spans="1:21" x14ac:dyDescent="0.15">
      <c r="A5" s="7" t="s">
        <v>22</v>
      </c>
      <c r="B5" s="8"/>
      <c r="C5" s="8"/>
      <c r="E5" s="7" t="s">
        <v>22</v>
      </c>
      <c r="F5" s="8"/>
      <c r="G5" s="8"/>
      <c r="I5" s="7" t="s">
        <v>22</v>
      </c>
      <c r="J5" s="9"/>
      <c r="K5" s="9"/>
      <c r="L5" s="9"/>
      <c r="M5" s="9"/>
      <c r="O5" s="7" t="s">
        <v>22</v>
      </c>
      <c r="P5" s="9"/>
      <c r="Q5" s="9"/>
      <c r="T5" s="9"/>
      <c r="U5" s="9"/>
    </row>
    <row r="6" spans="1:21" x14ac:dyDescent="0.15">
      <c r="B6" s="8"/>
      <c r="C6" s="8"/>
      <c r="F6" s="8"/>
      <c r="G6" s="8"/>
      <c r="J6" s="9"/>
      <c r="K6" s="9"/>
      <c r="L6" s="9"/>
      <c r="M6" s="9"/>
      <c r="P6" s="9"/>
      <c r="Q6" s="9"/>
      <c r="T6" s="9"/>
      <c r="U6" s="9"/>
    </row>
    <row r="7" spans="1:21" x14ac:dyDescent="0.15">
      <c r="B7" s="8"/>
      <c r="C7" s="8"/>
      <c r="F7" s="8"/>
      <c r="G7" s="8"/>
      <c r="J7" s="9"/>
      <c r="K7" s="9"/>
      <c r="L7" s="9"/>
      <c r="M7" s="9"/>
      <c r="P7" s="9"/>
      <c r="Q7" s="9"/>
      <c r="T7" s="8"/>
      <c r="U7" s="8"/>
    </row>
    <row r="8" spans="1:21" x14ac:dyDescent="0.15">
      <c r="B8" s="8"/>
      <c r="C8" s="8"/>
      <c r="F8" s="8"/>
      <c r="G8" s="8"/>
      <c r="J8" s="8"/>
      <c r="K8" s="8"/>
      <c r="L8" s="8"/>
      <c r="P8" s="8"/>
      <c r="Q8" s="8"/>
      <c r="T8" s="8"/>
      <c r="U8" s="8"/>
    </row>
    <row r="9" spans="1:21" x14ac:dyDescent="0.15">
      <c r="B9" s="8"/>
      <c r="C9" s="8"/>
      <c r="F9" s="8"/>
      <c r="G9" s="8"/>
      <c r="J9" s="8"/>
      <c r="K9" s="8"/>
      <c r="L9" s="8"/>
      <c r="P9" s="8"/>
      <c r="Q9" s="8"/>
      <c r="T9" s="8"/>
      <c r="U9" s="8"/>
    </row>
    <row r="10" spans="1:21" x14ac:dyDescent="0.15">
      <c r="B10" s="8"/>
      <c r="C10" s="8"/>
      <c r="F10" s="8"/>
      <c r="G10" s="8"/>
      <c r="J10" s="8"/>
      <c r="K10" s="8"/>
      <c r="L10" s="8"/>
      <c r="P10" s="8"/>
      <c r="Q10" s="8"/>
      <c r="T10" s="8" t="s">
        <v>4</v>
      </c>
      <c r="U10" s="35">
        <f>(Jauge!C11+Jauge!G11+Jauge!K11+Jauge!Q11)/4</f>
        <v>88.5</v>
      </c>
    </row>
    <row r="11" spans="1:21" x14ac:dyDescent="0.15">
      <c r="B11" s="8" t="s">
        <v>4</v>
      </c>
      <c r="C11" s="35" cm="1">
        <f t="array" ref="C11">SUMPRODUCT(('Couverture et cohérence du SI'!$G$15:$G$24)*('Couverture et cohérence du SI'!$B$15:$B$24=Jauge!$A$3))/SUMPRODUCT(('Couverture et cohérence du SI'!$G$15:$G$24)*('Couverture et cohérence du SI'!$B$15:$B$24&lt;&gt;Jauge!$A$5))*100</f>
        <v>94</v>
      </c>
      <c r="F11" s="8" t="s">
        <v>4</v>
      </c>
      <c r="G11" s="35" cm="1">
        <f t="array" ref="G11">SUMPRODUCT(('Role et responsabilité'!$G$16:$G$24)*('Role et responsabilité'!$B$16:$B$24=Jauge!$E$3))/SUMPRODUCT(('Role et responsabilité'!$G$16:$G$24)*('Role et responsabilité'!$B$16:$B$24&lt;&gt;Jauge!$E$5))*100</f>
        <v>75</v>
      </c>
      <c r="J11" s="8" t="s">
        <v>4</v>
      </c>
      <c r="K11" s="35" cm="1">
        <f t="array" ref="K11">SUMPRODUCT(('Gestion des données'!$G$15:$G$24)*('Gestion des données'!$B$15:$B$24=$I$3))/SUMPRODUCT(('Gestion des données'!$G$15:$G$24)*('Gestion des données'!$B$15:$B$24&lt;&gt;$I$5))*100</f>
        <v>85</v>
      </c>
      <c r="L11" s="8"/>
      <c r="P11" s="8" t="s">
        <v>4</v>
      </c>
      <c r="Q11" s="35" cm="1">
        <f t="array" ref="Q11">SUMPRODUCT(('Contrôle interne du SI'!$G$15:$G$20)*('Contrôle interne du SI'!$B$15:$B$20=$O$3))/SUMPRODUCT(('Contrôle interne du SI'!$G$15:$G$20)*('Contrôle interne du SI'!$B$15:$B$20&lt;&gt;$O$5))*100</f>
        <v>100</v>
      </c>
    </row>
    <row r="12" spans="1:21" x14ac:dyDescent="0.15">
      <c r="B12" s="8"/>
      <c r="C12" s="8"/>
      <c r="T12" s="8" t="s">
        <v>5</v>
      </c>
      <c r="U12" s="8">
        <v>20</v>
      </c>
    </row>
    <row r="13" spans="1:21" x14ac:dyDescent="0.15">
      <c r="B13" s="8" t="s">
        <v>5</v>
      </c>
      <c r="C13" s="8">
        <v>20</v>
      </c>
      <c r="J13" s="8" t="s">
        <v>5</v>
      </c>
      <c r="K13" s="8">
        <v>20</v>
      </c>
      <c r="P13" s="8" t="s">
        <v>5</v>
      </c>
      <c r="Q13" s="8">
        <v>20</v>
      </c>
      <c r="S13" s="9"/>
      <c r="T13" s="8" t="s">
        <v>6</v>
      </c>
      <c r="U13" s="8">
        <v>40</v>
      </c>
    </row>
    <row r="14" spans="1:21" x14ac:dyDescent="0.15">
      <c r="B14" s="8" t="s">
        <v>6</v>
      </c>
      <c r="C14" s="8">
        <v>40</v>
      </c>
      <c r="F14" s="8" t="s">
        <v>5</v>
      </c>
      <c r="G14" s="8">
        <v>20</v>
      </c>
      <c r="I14" s="9"/>
      <c r="J14" s="8" t="s">
        <v>6</v>
      </c>
      <c r="K14" s="8">
        <v>40</v>
      </c>
      <c r="O14" s="9"/>
      <c r="P14" s="8" t="s">
        <v>6</v>
      </c>
      <c r="Q14" s="8">
        <v>40</v>
      </c>
      <c r="S14" s="9"/>
      <c r="T14" s="8"/>
      <c r="U14" s="8"/>
    </row>
    <row r="15" spans="1:21" x14ac:dyDescent="0.15">
      <c r="B15" s="8"/>
      <c r="C15" s="8"/>
      <c r="F15" s="8" t="s">
        <v>6</v>
      </c>
      <c r="G15" s="8">
        <v>40</v>
      </c>
      <c r="I15" s="9"/>
      <c r="J15" s="8"/>
      <c r="K15" s="8"/>
      <c r="O15" s="9"/>
      <c r="P15" s="8"/>
      <c r="Q15" s="8"/>
      <c r="S15" s="9"/>
      <c r="T15" s="92" t="s">
        <v>7</v>
      </c>
      <c r="U15" s="92"/>
    </row>
    <row r="16" spans="1:21" x14ac:dyDescent="0.15">
      <c r="B16" s="92" t="s">
        <v>7</v>
      </c>
      <c r="C16" s="92"/>
      <c r="F16" s="32"/>
      <c r="G16" s="32"/>
      <c r="I16" s="9"/>
      <c r="J16" s="92" t="s">
        <v>7</v>
      </c>
      <c r="K16" s="92"/>
      <c r="O16" s="9"/>
      <c r="P16" s="92" t="s">
        <v>7</v>
      </c>
      <c r="Q16" s="92"/>
      <c r="S16" s="9"/>
      <c r="T16" s="8" t="s">
        <v>8</v>
      </c>
      <c r="U16" s="8">
        <v>0</v>
      </c>
    </row>
    <row r="17" spans="2:21" x14ac:dyDescent="0.15">
      <c r="B17" s="8" t="s">
        <v>8</v>
      </c>
      <c r="C17" s="8">
        <v>0</v>
      </c>
      <c r="F17" s="94" t="s">
        <v>7</v>
      </c>
      <c r="G17" s="94"/>
      <c r="I17" s="9"/>
      <c r="J17" s="8" t="s">
        <v>8</v>
      </c>
      <c r="K17" s="8">
        <v>0</v>
      </c>
      <c r="O17" s="9"/>
      <c r="P17" s="8" t="s">
        <v>8</v>
      </c>
      <c r="Q17" s="8">
        <v>0</v>
      </c>
      <c r="S17" s="9"/>
      <c r="T17" s="8" t="s">
        <v>9</v>
      </c>
      <c r="U17" s="8">
        <v>35</v>
      </c>
    </row>
    <row r="18" spans="2:21" x14ac:dyDescent="0.15">
      <c r="B18" s="8" t="s">
        <v>9</v>
      </c>
      <c r="C18" s="8">
        <v>35</v>
      </c>
      <c r="F18" s="32" t="s">
        <v>8</v>
      </c>
      <c r="G18" s="32">
        <v>0</v>
      </c>
      <c r="I18" s="9"/>
      <c r="J18" s="8" t="s">
        <v>9</v>
      </c>
      <c r="K18" s="8">
        <v>35</v>
      </c>
      <c r="O18" s="9"/>
      <c r="P18" s="8" t="s">
        <v>9</v>
      </c>
      <c r="Q18" s="8">
        <v>35</v>
      </c>
      <c r="S18" s="9"/>
      <c r="T18" s="8" t="s">
        <v>10</v>
      </c>
      <c r="U18" s="8">
        <v>35</v>
      </c>
    </row>
    <row r="19" spans="2:21" x14ac:dyDescent="0.15">
      <c r="B19" s="8" t="s">
        <v>10</v>
      </c>
      <c r="C19" s="8">
        <v>35</v>
      </c>
      <c r="F19" s="32" t="s">
        <v>9</v>
      </c>
      <c r="G19" s="32">
        <v>35</v>
      </c>
      <c r="I19" s="9"/>
      <c r="J19" s="8" t="s">
        <v>10</v>
      </c>
      <c r="K19" s="8">
        <v>35</v>
      </c>
      <c r="O19" s="9"/>
      <c r="P19" s="8" t="s">
        <v>10</v>
      </c>
      <c r="Q19" s="8">
        <v>35</v>
      </c>
      <c r="S19" s="9"/>
      <c r="T19" s="8" t="s">
        <v>11</v>
      </c>
      <c r="U19" s="8">
        <v>30</v>
      </c>
    </row>
    <row r="20" spans="2:21" x14ac:dyDescent="0.15">
      <c r="B20" s="8" t="s">
        <v>11</v>
      </c>
      <c r="C20" s="8">
        <v>30</v>
      </c>
      <c r="F20" s="32" t="s">
        <v>10</v>
      </c>
      <c r="G20" s="32">
        <v>35</v>
      </c>
      <c r="I20" s="9"/>
      <c r="J20" s="8" t="s">
        <v>11</v>
      </c>
      <c r="K20" s="8">
        <v>30</v>
      </c>
      <c r="O20" s="9"/>
      <c r="P20" s="8" t="s">
        <v>11</v>
      </c>
      <c r="Q20" s="8">
        <v>30</v>
      </c>
      <c r="S20" s="9"/>
      <c r="T20" s="8" t="s">
        <v>12</v>
      </c>
      <c r="U20" s="8">
        <v>100</v>
      </c>
    </row>
    <row r="21" spans="2:21" x14ac:dyDescent="0.15">
      <c r="B21" s="8" t="s">
        <v>12</v>
      </c>
      <c r="C21" s="8">
        <v>100</v>
      </c>
      <c r="F21" s="32" t="s">
        <v>11</v>
      </c>
      <c r="G21" s="32">
        <v>30</v>
      </c>
      <c r="I21" s="9"/>
      <c r="J21" s="8" t="s">
        <v>12</v>
      </c>
      <c r="K21" s="8">
        <v>100</v>
      </c>
      <c r="O21" s="9"/>
      <c r="P21" s="8" t="s">
        <v>12</v>
      </c>
      <c r="Q21" s="8">
        <v>100</v>
      </c>
      <c r="S21" s="9"/>
      <c r="T21" s="8"/>
      <c r="U21" s="8"/>
    </row>
    <row r="22" spans="2:21" x14ac:dyDescent="0.15">
      <c r="B22" s="8"/>
      <c r="C22" s="8"/>
      <c r="F22" s="32" t="s">
        <v>12</v>
      </c>
      <c r="G22" s="32">
        <v>100</v>
      </c>
      <c r="I22" s="9"/>
      <c r="J22" s="8"/>
      <c r="K22" s="8"/>
      <c r="O22" s="9"/>
      <c r="P22" s="8"/>
      <c r="Q22" s="8"/>
      <c r="S22" s="9"/>
      <c r="T22" s="92" t="s">
        <v>13</v>
      </c>
      <c r="U22" s="92"/>
    </row>
    <row r="23" spans="2:21" x14ac:dyDescent="0.15">
      <c r="B23" s="92" t="s">
        <v>13</v>
      </c>
      <c r="C23" s="92"/>
      <c r="F23" s="32"/>
      <c r="G23" s="32"/>
      <c r="I23" s="9"/>
      <c r="J23" s="92" t="s">
        <v>13</v>
      </c>
      <c r="K23" s="92"/>
      <c r="O23" s="9"/>
      <c r="P23" s="92" t="s">
        <v>13</v>
      </c>
      <c r="Q23" s="92"/>
      <c r="S23" s="37"/>
      <c r="T23" s="34"/>
      <c r="U23" s="34" t="s">
        <v>14</v>
      </c>
    </row>
    <row r="24" spans="2:21" x14ac:dyDescent="0.15">
      <c r="B24" s="34"/>
      <c r="C24" s="34" t="s">
        <v>14</v>
      </c>
      <c r="F24" s="94" t="s">
        <v>13</v>
      </c>
      <c r="G24" s="94"/>
      <c r="I24" s="37"/>
      <c r="J24" s="34"/>
      <c r="K24" s="34" t="s">
        <v>14</v>
      </c>
      <c r="O24" s="37"/>
      <c r="P24" s="34"/>
      <c r="Q24" s="34" t="s">
        <v>14</v>
      </c>
      <c r="S24" s="9"/>
      <c r="T24" s="8" t="s">
        <v>15</v>
      </c>
      <c r="U24" s="35">
        <f>U10</f>
        <v>88.5</v>
      </c>
    </row>
    <row r="25" spans="2:21" x14ac:dyDescent="0.15">
      <c r="B25" s="8" t="s">
        <v>15</v>
      </c>
      <c r="C25" s="35">
        <f>C11</f>
        <v>94</v>
      </c>
      <c r="F25" s="33"/>
      <c r="G25" s="33" t="s">
        <v>14</v>
      </c>
      <c r="I25" s="9"/>
      <c r="J25" s="8" t="s">
        <v>15</v>
      </c>
      <c r="K25" s="35">
        <f>K11</f>
        <v>85</v>
      </c>
      <c r="O25" s="9"/>
      <c r="P25" s="8" t="s">
        <v>15</v>
      </c>
      <c r="Q25" s="35">
        <f>Q11</f>
        <v>100</v>
      </c>
      <c r="S25" s="9"/>
      <c r="T25" s="8" t="s">
        <v>16</v>
      </c>
      <c r="U25" s="8">
        <v>1</v>
      </c>
    </row>
    <row r="26" spans="2:21" x14ac:dyDescent="0.15">
      <c r="B26" s="8" t="s">
        <v>16</v>
      </c>
      <c r="C26" s="8">
        <v>1</v>
      </c>
      <c r="F26" s="32" t="s">
        <v>15</v>
      </c>
      <c r="G26" s="36">
        <f>G11</f>
        <v>75</v>
      </c>
      <c r="I26" s="9"/>
      <c r="J26" s="8" t="s">
        <v>16</v>
      </c>
      <c r="K26" s="8">
        <v>1</v>
      </c>
      <c r="O26" s="9"/>
      <c r="P26" s="8" t="s">
        <v>16</v>
      </c>
      <c r="Q26" s="8">
        <v>1</v>
      </c>
      <c r="S26" s="9"/>
      <c r="T26" s="8" t="s">
        <v>17</v>
      </c>
      <c r="U26" s="35">
        <f>100-(U24+U25)</f>
        <v>10.5</v>
      </c>
    </row>
    <row r="27" spans="2:21" x14ac:dyDescent="0.15">
      <c r="B27" s="8" t="s">
        <v>17</v>
      </c>
      <c r="C27" s="35">
        <f>100-(C25+C26)</f>
        <v>5</v>
      </c>
      <c r="F27" s="32" t="s">
        <v>16</v>
      </c>
      <c r="G27" s="32">
        <v>1</v>
      </c>
      <c r="I27" s="9"/>
      <c r="J27" s="8" t="s">
        <v>17</v>
      </c>
      <c r="K27" s="35">
        <f>100-(K25+K26)</f>
        <v>14</v>
      </c>
      <c r="O27" s="9"/>
      <c r="P27" s="8" t="s">
        <v>17</v>
      </c>
      <c r="Q27" s="35">
        <f>100-(Q25+Q26)</f>
        <v>-1</v>
      </c>
      <c r="S27" s="9"/>
      <c r="T27" s="8" t="s">
        <v>18</v>
      </c>
      <c r="U27" s="8">
        <v>100</v>
      </c>
    </row>
    <row r="28" spans="2:21" x14ac:dyDescent="0.15">
      <c r="B28" s="8" t="s">
        <v>18</v>
      </c>
      <c r="C28" s="8">
        <v>100</v>
      </c>
      <c r="F28" s="32" t="s">
        <v>17</v>
      </c>
      <c r="G28" s="36">
        <f>100-(G26+G27)</f>
        <v>24</v>
      </c>
      <c r="I28" s="9"/>
      <c r="J28" s="8" t="s">
        <v>18</v>
      </c>
      <c r="K28" s="8">
        <v>100</v>
      </c>
      <c r="O28" s="9"/>
      <c r="P28" s="8" t="s">
        <v>18</v>
      </c>
      <c r="Q28" s="8">
        <v>100</v>
      </c>
      <c r="S28" s="9"/>
      <c r="T28" s="8"/>
      <c r="U28" s="8"/>
    </row>
    <row r="29" spans="2:21" x14ac:dyDescent="0.15">
      <c r="B29" s="8"/>
      <c r="C29" s="8"/>
      <c r="F29" s="8" t="s">
        <v>18</v>
      </c>
      <c r="G29" s="8">
        <v>100</v>
      </c>
      <c r="I29" s="9"/>
      <c r="J29" s="8"/>
      <c r="K29" s="8"/>
      <c r="O29" s="9"/>
      <c r="P29" s="8"/>
      <c r="Q29" s="8"/>
      <c r="S29" s="9"/>
      <c r="T29" s="92" t="s">
        <v>13</v>
      </c>
      <c r="U29" s="92"/>
    </row>
    <row r="30" spans="2:21" x14ac:dyDescent="0.15">
      <c r="B30" s="92" t="s">
        <v>13</v>
      </c>
      <c r="C30" s="92"/>
      <c r="F30" s="8"/>
      <c r="G30" s="8"/>
      <c r="I30" s="9"/>
      <c r="J30" s="92" t="s">
        <v>13</v>
      </c>
      <c r="K30" s="92"/>
      <c r="O30" s="9"/>
      <c r="P30" s="92" t="s">
        <v>13</v>
      </c>
      <c r="Q30" s="92"/>
      <c r="S30" s="9"/>
      <c r="T30" s="34"/>
      <c r="U30" s="34" t="s">
        <v>19</v>
      </c>
    </row>
    <row r="31" spans="2:21" ht="28" x14ac:dyDescent="0.15">
      <c r="B31" s="34"/>
      <c r="C31" s="38" t="s">
        <v>19</v>
      </c>
      <c r="F31" s="93" t="s">
        <v>13</v>
      </c>
      <c r="G31" s="93"/>
      <c r="I31" s="9"/>
      <c r="J31" s="34"/>
      <c r="K31" s="34" t="s">
        <v>19</v>
      </c>
      <c r="O31" s="9"/>
      <c r="P31" s="34"/>
      <c r="Q31" s="34" t="s">
        <v>19</v>
      </c>
      <c r="S31" s="9"/>
      <c r="T31" s="8" t="s">
        <v>15</v>
      </c>
      <c r="U31" s="8"/>
    </row>
    <row r="32" spans="2:21" x14ac:dyDescent="0.15">
      <c r="B32" s="8" t="s">
        <v>15</v>
      </c>
      <c r="C32" s="8"/>
      <c r="F32" s="34"/>
      <c r="G32" s="34" t="s">
        <v>19</v>
      </c>
      <c r="I32" s="9"/>
      <c r="J32" s="8" t="s">
        <v>15</v>
      </c>
      <c r="K32" s="8"/>
      <c r="O32" s="9"/>
      <c r="P32" s="8" t="s">
        <v>15</v>
      </c>
      <c r="Q32" s="8"/>
      <c r="S32" s="9"/>
      <c r="T32" s="8" t="s">
        <v>16</v>
      </c>
      <c r="U32" s="35">
        <f>U10</f>
        <v>88.5</v>
      </c>
    </row>
    <row r="33" spans="2:21" x14ac:dyDescent="0.15">
      <c r="B33" s="8" t="s">
        <v>16</v>
      </c>
      <c r="C33" s="35">
        <f>C11</f>
        <v>94</v>
      </c>
      <c r="F33" s="8" t="s">
        <v>15</v>
      </c>
      <c r="G33" s="8"/>
      <c r="I33" s="9"/>
      <c r="J33" s="8" t="s">
        <v>16</v>
      </c>
      <c r="K33" s="35">
        <f>K11</f>
        <v>85</v>
      </c>
      <c r="O33" s="9"/>
      <c r="P33" s="8" t="s">
        <v>16</v>
      </c>
      <c r="Q33" s="35">
        <f>Q11</f>
        <v>100</v>
      </c>
      <c r="S33" s="9"/>
      <c r="T33" s="8" t="s">
        <v>17</v>
      </c>
      <c r="U33" s="8"/>
    </row>
    <row r="34" spans="2:21" x14ac:dyDescent="0.15">
      <c r="B34" s="8" t="s">
        <v>17</v>
      </c>
      <c r="C34" s="8"/>
      <c r="F34" s="8" t="s">
        <v>16</v>
      </c>
      <c r="G34" s="35">
        <f>G11</f>
        <v>75</v>
      </c>
      <c r="I34" s="9"/>
      <c r="J34" s="8" t="s">
        <v>17</v>
      </c>
      <c r="K34" s="8"/>
      <c r="O34" s="9"/>
      <c r="P34" s="8" t="s">
        <v>17</v>
      </c>
      <c r="Q34" s="8"/>
      <c r="S34" s="9"/>
      <c r="T34" s="8" t="s">
        <v>18</v>
      </c>
      <c r="U34" s="8"/>
    </row>
    <row r="35" spans="2:21" x14ac:dyDescent="0.15">
      <c r="B35" s="8" t="s">
        <v>18</v>
      </c>
      <c r="C35" s="8"/>
      <c r="F35" s="8" t="s">
        <v>17</v>
      </c>
      <c r="G35" s="8"/>
      <c r="I35" s="9"/>
      <c r="J35" s="8" t="s">
        <v>18</v>
      </c>
      <c r="K35" s="8"/>
      <c r="O35" s="9"/>
      <c r="P35" s="8" t="s">
        <v>18</v>
      </c>
      <c r="Q35" s="8"/>
      <c r="S35" s="9"/>
    </row>
    <row r="36" spans="2:21" x14ac:dyDescent="0.15">
      <c r="B36" s="8"/>
      <c r="C36" s="8"/>
      <c r="F36" s="8" t="s">
        <v>18</v>
      </c>
      <c r="G36" s="8"/>
      <c r="I36" s="9"/>
      <c r="O36" s="9"/>
      <c r="S36" s="9"/>
    </row>
    <row r="37" spans="2:21" x14ac:dyDescent="0.15">
      <c r="B37" s="8"/>
      <c r="C37" s="8"/>
      <c r="I37" s="9"/>
      <c r="O37" s="9"/>
      <c r="S37" s="9"/>
    </row>
    <row r="38" spans="2:21" x14ac:dyDescent="0.15">
      <c r="B38" s="8"/>
      <c r="C38" s="8"/>
      <c r="I38" s="9"/>
      <c r="O38" s="9"/>
      <c r="S38" s="9"/>
    </row>
    <row r="39" spans="2:21" x14ac:dyDescent="0.15">
      <c r="B39" s="8"/>
      <c r="C39" s="8"/>
      <c r="I39" s="9"/>
      <c r="O39" s="9"/>
      <c r="S39" s="9"/>
    </row>
    <row r="40" spans="2:21" x14ac:dyDescent="0.15">
      <c r="B40" s="8"/>
      <c r="C40" s="8"/>
      <c r="I40" s="9"/>
      <c r="O40" s="9"/>
      <c r="S40" s="9"/>
    </row>
    <row r="41" spans="2:21" x14ac:dyDescent="0.15">
      <c r="B41" s="8"/>
      <c r="C41" s="8"/>
      <c r="I41" s="9"/>
      <c r="O41" s="9"/>
      <c r="S41" s="9"/>
    </row>
    <row r="42" spans="2:21" x14ac:dyDescent="0.15">
      <c r="B42" s="8"/>
      <c r="C42" s="8"/>
      <c r="I42" s="9"/>
      <c r="O42" s="9"/>
      <c r="S42" s="9"/>
    </row>
    <row r="43" spans="2:21" x14ac:dyDescent="0.15">
      <c r="B43" s="8"/>
      <c r="C43" s="8"/>
      <c r="I43" s="9"/>
      <c r="O43" s="9"/>
    </row>
    <row r="44" spans="2:21" x14ac:dyDescent="0.15">
      <c r="C44" s="8"/>
    </row>
    <row r="45" spans="2:21" x14ac:dyDescent="0.15">
      <c r="C45" s="8"/>
    </row>
    <row r="46" spans="2:21" x14ac:dyDescent="0.15">
      <c r="C46" s="39"/>
    </row>
    <row r="47" spans="2:21" x14ac:dyDescent="0.15">
      <c r="C47" s="40"/>
    </row>
    <row r="48" spans="2:21" x14ac:dyDescent="0.15">
      <c r="C48" s="39"/>
    </row>
    <row r="49" spans="2:3" x14ac:dyDescent="0.15">
      <c r="C49" s="40"/>
    </row>
    <row r="50" spans="2:3" x14ac:dyDescent="0.15">
      <c r="C50" s="8"/>
    </row>
    <row r="51" spans="2:3" x14ac:dyDescent="0.15">
      <c r="C51" s="8"/>
    </row>
    <row r="52" spans="2:3" x14ac:dyDescent="0.15">
      <c r="C52" s="8"/>
    </row>
    <row r="53" spans="2:3" x14ac:dyDescent="0.15">
      <c r="C53" s="8"/>
    </row>
    <row r="54" spans="2:3" x14ac:dyDescent="0.15">
      <c r="C54" s="8"/>
    </row>
    <row r="55" spans="2:3" x14ac:dyDescent="0.15">
      <c r="C55" s="8"/>
    </row>
    <row r="56" spans="2:3" x14ac:dyDescent="0.15">
      <c r="C56" s="8"/>
    </row>
    <row r="57" spans="2:3" x14ac:dyDescent="0.15">
      <c r="B57" s="8"/>
      <c r="C57" s="8"/>
    </row>
  </sheetData>
  <mergeCells count="15">
    <mergeCell ref="F31:G31"/>
    <mergeCell ref="F17:G17"/>
    <mergeCell ref="F24:G24"/>
    <mergeCell ref="B30:C30"/>
    <mergeCell ref="B16:C16"/>
    <mergeCell ref="B23:C23"/>
    <mergeCell ref="T29:U29"/>
    <mergeCell ref="T15:U15"/>
    <mergeCell ref="T22:U22"/>
    <mergeCell ref="J30:K30"/>
    <mergeCell ref="J16:K16"/>
    <mergeCell ref="J23:K23"/>
    <mergeCell ref="P30:Q30"/>
    <mergeCell ref="P16:Q16"/>
    <mergeCell ref="P23:Q2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1"/>
  <sheetViews>
    <sheetView zoomScaleNormal="100" workbookViewId="0"/>
  </sheetViews>
  <sheetFormatPr baseColWidth="10" defaultColWidth="8.83203125" defaultRowHeight="13" x14ac:dyDescent="0.15"/>
  <sheetData>
    <row r="1" spans="1:5" x14ac:dyDescent="0.15">
      <c r="A1" t="s">
        <v>26</v>
      </c>
      <c r="B1" t="s">
        <v>27</v>
      </c>
      <c r="C1" t="s">
        <v>28</v>
      </c>
      <c r="D1" t="s">
        <v>29</v>
      </c>
      <c r="E1" t="s">
        <v>30</v>
      </c>
    </row>
  </sheetData>
  <pageMargins left="0.7" right="0.7" top="0.7"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1"/>
  <sheetViews>
    <sheetView zoomScaleNormal="100" workbookViewId="0"/>
  </sheetViews>
  <sheetFormatPr baseColWidth="10" defaultColWidth="8.83203125" defaultRowHeight="13" x14ac:dyDescent="0.15"/>
  <sheetData>
    <row r="1" spans="1:10" x14ac:dyDescent="0.15">
      <c r="A1" t="s">
        <v>31</v>
      </c>
      <c r="B1" t="s">
        <v>32</v>
      </c>
      <c r="C1" t="s">
        <v>33</v>
      </c>
      <c r="D1" t="s">
        <v>34</v>
      </c>
      <c r="E1" t="s">
        <v>35</v>
      </c>
      <c r="F1" t="s">
        <v>36</v>
      </c>
      <c r="G1" t="s">
        <v>37</v>
      </c>
      <c r="H1" t="s">
        <v>38</v>
      </c>
      <c r="I1" t="s">
        <v>39</v>
      </c>
      <c r="J1" t="s">
        <v>40</v>
      </c>
    </row>
  </sheetData>
  <pageMargins left="0.7" right="0.7" top="0.7"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DAEMSEngagementItemInfo xmlns="http://schemas.microsoft.com/DAEMSEngagementItemInfoXML">
  <EngagementID>5000134350</EngagementID>
  <LogicalEMSServerID>-2532367711669810808</LogicalEMSServerID>
  <WorkingPaperID>3548629340300000101</WorkingPaperID>
</DAEMSEngagementItemInfo>
</file>

<file path=customXml/itemProps1.xml><?xml version="1.0" encoding="utf-8"?>
<ds:datastoreItem xmlns:ds="http://schemas.openxmlformats.org/officeDocument/2006/customXml" ds:itemID="{BDAF1936-0D86-44FD-83A8-C1DBB962971F}">
  <ds:schemaRefs>
    <ds:schemaRef ds:uri="http://schemas.microsoft.com/DAEMSEngagementItemInfoXML"/>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Feuilles de calcul</vt:lpstr>
      </vt:variant>
      <vt:variant>
        <vt:i4>11</vt:i4>
      </vt:variant>
    </vt:vector>
  </HeadingPairs>
  <TitlesOfParts>
    <vt:vector size="11" baseType="lpstr">
      <vt:lpstr>Instructions</vt:lpstr>
      <vt:lpstr>Couverture et cohérence du SI</vt:lpstr>
      <vt:lpstr>Role et responsabilité</vt:lpstr>
      <vt:lpstr>Gestion des données</vt:lpstr>
      <vt:lpstr>Contrôle interne du SI</vt:lpstr>
      <vt:lpstr>Synthèse</vt:lpstr>
      <vt:lpstr>Jauge</vt:lpstr>
      <vt:lpstr>Tickmarks27-11-2017 17.13.52</vt:lpstr>
      <vt:lpstr>RNotes27-11-2017 17.13.52</vt:lpstr>
      <vt:lpstr>TextXRef27-11-2017 17.13.52</vt:lpstr>
      <vt:lpstr>NumXRef27-11-2017 17.13.52</vt:lpstr>
    </vt:vector>
  </TitlesOfParts>
  <Company>Deloitte &amp; Touche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 12210SEB</dc:title>
  <dc:creator>Ramirez, Nicolas (FR - Paris)</dc:creator>
  <cp:lastModifiedBy>Sena SESSOU</cp:lastModifiedBy>
  <cp:lastPrinted>2009-02-02T19:09:20Z</cp:lastPrinted>
  <dcterms:created xsi:type="dcterms:W3CDTF">2007-12-06T21:26:46Z</dcterms:created>
  <dcterms:modified xsi:type="dcterms:W3CDTF">2024-08-23T22:11:05Z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2021-09-15T18:34:02Z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d52f68a0-f094-4266-b59c-9da154d4f3db</vt:lpwstr>
  </property>
  <property fmtid="{D5CDD505-2E9C-101B-9397-08002B2CF9AE}" pid="8" name="MSIP_Label_ea60d57e-af5b-4752-ac57-3e4f28ca11dc_ContentBits">
    <vt:lpwstr>0</vt:lpwstr>
  </property>
</Properties>
</file>